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W:\INWESTYCJE 2022\POLSKI ŁAD NABÓR II\3_MODERNIZACJA DRÓG GMINNYCH\4. MATERIAŁY DO PRZETARGU\"/>
    </mc:Choice>
  </mc:AlternateContent>
  <xr:revisionPtr revIDLastSave="0" documentId="13_ncr:1_{4BE88FAA-7719-4885-B7C2-76B19F34C44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TRONA TYTUŁOWA " sheetId="1" r:id="rId1"/>
    <sheet name="PRZEDMIAR " sheetId="2" r:id="rId2"/>
    <sheet name="Arkusz2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2" l="1"/>
  <c r="I44" i="2" l="1"/>
  <c r="J44" i="2" s="1"/>
  <c r="I36" i="2"/>
  <c r="J36" i="2" s="1"/>
  <c r="I34" i="2"/>
  <c r="J34" i="2" s="1"/>
  <c r="I26" i="2"/>
  <c r="J26" i="2" s="1"/>
  <c r="I16" i="2"/>
  <c r="J16" i="2" s="1"/>
  <c r="I15" i="2"/>
  <c r="J15" i="2" s="1"/>
  <c r="I11" i="2"/>
  <c r="J11" i="2" s="1"/>
  <c r="I10" i="2"/>
  <c r="J10" i="2" s="1"/>
  <c r="I9" i="2"/>
  <c r="J9" i="2" s="1"/>
  <c r="I8" i="2"/>
  <c r="J8" i="2" s="1"/>
  <c r="I5" i="2"/>
  <c r="J5" i="2" s="1"/>
  <c r="I70" i="2"/>
  <c r="J70" i="2" s="1"/>
  <c r="I69" i="2"/>
  <c r="J69" i="2" s="1"/>
  <c r="I72" i="2"/>
  <c r="J72" i="2" s="1"/>
  <c r="I47" i="2"/>
  <c r="J47" i="2" s="1"/>
  <c r="I46" i="2"/>
  <c r="J46" i="2" s="1"/>
  <c r="I45" i="2"/>
  <c r="J45" i="2" s="1"/>
  <c r="I43" i="2"/>
  <c r="J43" i="2" s="1"/>
  <c r="I35" i="2"/>
  <c r="J35" i="2" s="1"/>
  <c r="I33" i="2"/>
  <c r="J33" i="2" s="1"/>
  <c r="I30" i="2"/>
  <c r="J30" i="2" s="1"/>
  <c r="I23" i="2"/>
  <c r="J23" i="2" s="1"/>
  <c r="I6" i="2"/>
  <c r="J6" i="2" s="1"/>
  <c r="I41" i="2"/>
  <c r="J41" i="2" s="1"/>
  <c r="I25" i="2"/>
  <c r="J25" i="2" s="1"/>
  <c r="I31" i="2"/>
  <c r="J31" i="2" s="1"/>
  <c r="I71" i="2"/>
  <c r="J71" i="2" s="1"/>
  <c r="I68" i="2"/>
  <c r="J68" i="2" s="1"/>
  <c r="I67" i="2"/>
  <c r="J67" i="2" s="1"/>
  <c r="I66" i="2"/>
  <c r="J66" i="2" s="1"/>
  <c r="I65" i="2"/>
  <c r="J65" i="2" s="1"/>
  <c r="I64" i="2"/>
  <c r="J64" i="2" s="1"/>
  <c r="I63" i="2"/>
  <c r="J63" i="2" s="1"/>
  <c r="I49" i="2"/>
  <c r="J49" i="2" s="1"/>
  <c r="I62" i="2"/>
  <c r="J62" i="2" s="1"/>
  <c r="I61" i="2"/>
  <c r="J61" i="2" s="1"/>
  <c r="I60" i="2"/>
  <c r="J60" i="2" s="1"/>
  <c r="I54" i="2"/>
  <c r="J54" i="2" s="1"/>
  <c r="I24" i="2"/>
  <c r="J24" i="2" s="1"/>
  <c r="I27" i="2"/>
  <c r="J27" i="2" s="1"/>
  <c r="I59" i="2"/>
  <c r="J59" i="2" s="1"/>
  <c r="I58" i="2"/>
  <c r="J58" i="2" s="1"/>
  <c r="I57" i="2"/>
  <c r="J57" i="2" s="1"/>
  <c r="I53" i="2"/>
  <c r="J53" i="2" s="1"/>
  <c r="I40" i="2"/>
  <c r="J40" i="2" s="1"/>
  <c r="I56" i="2"/>
  <c r="J56" i="2" s="1"/>
  <c r="I55" i="2"/>
  <c r="J55" i="2" s="1"/>
  <c r="I21" i="2"/>
  <c r="J21" i="2" s="1"/>
  <c r="I12" i="2"/>
  <c r="J12" i="2" s="1"/>
  <c r="I20" i="2"/>
  <c r="J20" i="2" s="1"/>
  <c r="I19" i="2"/>
  <c r="J19" i="2" s="1"/>
  <c r="I39" i="2"/>
  <c r="J39" i="2" s="1"/>
  <c r="I29" i="2"/>
  <c r="J29" i="2" s="1"/>
  <c r="I28" i="2"/>
  <c r="J28" i="2" s="1"/>
  <c r="I18" i="2"/>
  <c r="J18" i="2" s="1"/>
  <c r="I17" i="2"/>
  <c r="J17" i="2" s="1"/>
  <c r="I48" i="2"/>
  <c r="J48" i="2" s="1"/>
  <c r="I14" i="2"/>
  <c r="J14" i="2" s="1"/>
  <c r="I13" i="2"/>
  <c r="J13" i="2" s="1"/>
  <c r="I52" i="2"/>
  <c r="J52" i="2" s="1"/>
  <c r="I51" i="2"/>
  <c r="J51" i="2" s="1"/>
  <c r="I50" i="2"/>
  <c r="J50" i="2" s="1"/>
  <c r="I38" i="2"/>
  <c r="J38" i="2" s="1"/>
</calcChain>
</file>

<file path=xl/sharedStrings.xml><?xml version="1.0" encoding="utf-8"?>
<sst xmlns="http://schemas.openxmlformats.org/spreadsheetml/2006/main" count="287" uniqueCount="226">
  <si>
    <t>Lp.</t>
  </si>
  <si>
    <t xml:space="preserve">Podstawa </t>
  </si>
  <si>
    <t xml:space="preserve">Opis </t>
  </si>
  <si>
    <t>J.m.</t>
  </si>
  <si>
    <t xml:space="preserve">Modernizacja infratsruktury  drogowej Gminy Gnojnik </t>
  </si>
  <si>
    <t xml:space="preserve">Roboty przygotowawcze </t>
  </si>
  <si>
    <t>1.1.</t>
  </si>
  <si>
    <t xml:space="preserve">Roboty pomiarowe przy liniowych robotach ziemnych- trasa dróg w terenie równinnym </t>
  </si>
  <si>
    <t>km</t>
  </si>
  <si>
    <t xml:space="preserve">Podbudowa </t>
  </si>
  <si>
    <t>2.1.</t>
  </si>
  <si>
    <t>KNNR1- 0111-01</t>
  </si>
  <si>
    <t>m3</t>
  </si>
  <si>
    <t>2.2.</t>
  </si>
  <si>
    <t>KNNR 6-0113-03</t>
  </si>
  <si>
    <t xml:space="preserve">Profilowanie i zagęszczanie podłoża, wykonwyanie mechanicznie w gruncie kat. II-IV pod warstwy konstrukcyjne nawierzchni </t>
  </si>
  <si>
    <t>m2</t>
  </si>
  <si>
    <t>2.3.</t>
  </si>
  <si>
    <t>KNNR 6-0103-03</t>
  </si>
  <si>
    <t xml:space="preserve">Wartwa dolna podbudowy z kruszyw łamanych fr. 31,5/63 mm o grubości po zagęszczeniu 25 cm </t>
  </si>
  <si>
    <t>2.4.</t>
  </si>
  <si>
    <t>KNNR 6-0113-06</t>
  </si>
  <si>
    <t xml:space="preserve">Warstwa górna podbudowy z kruszyw łamanych fr 0/31,5 mm grubości po zagęszczeniu 15 cm </t>
  </si>
  <si>
    <t xml:space="preserve">Nawierzchnia </t>
  </si>
  <si>
    <t>KNNR-0309-03</t>
  </si>
  <si>
    <t>Pobocza</t>
  </si>
  <si>
    <t>4.1.</t>
  </si>
  <si>
    <t>KNR 2-31                          0114-07                   0114-08</t>
  </si>
  <si>
    <t xml:space="preserve">Podbudowa z kruszywa łamanego 4/31,5 warstwa górna o grubości po zagęszczeniu 6 cm - pobocza- na zjazdach niweletę poboczy dostosować do niwelety zjazdu lub odwrotnie </t>
  </si>
  <si>
    <t>4.2.</t>
  </si>
  <si>
    <t>KNNR 6-1002-02</t>
  </si>
  <si>
    <t>Powierzchniowe utrwalenie nawierzchni drogowych emulsją asfaltową i grysem kamiennym o wymiarach 5-8 mm w ilości 10 dm3/m2</t>
  </si>
  <si>
    <t>3.2.</t>
  </si>
  <si>
    <t>KNR AT-03-0202-03</t>
  </si>
  <si>
    <t>Mechaniczne oczyszczenie i skropienie emulsją asfaltową na zimno podbudowy lub nawierzchni betonowej / bitumicznej, zużycie emulsji 0,5 kg/m2</t>
  </si>
  <si>
    <t>KNNR 6-0108-02</t>
  </si>
  <si>
    <t xml:space="preserve">Wyrównanie mechaniczne istniejącej podbudowy mieszanką mineralno - bitumiczną asfaltową </t>
  </si>
  <si>
    <t>t</t>
  </si>
  <si>
    <t>KNR 2-311402-05</t>
  </si>
  <si>
    <t>Mechaniczne ścinanie poboczy o grubości 10 cm z odwozem nadmiaru urobku</t>
  </si>
  <si>
    <t>KNR AT-03-0101-01</t>
  </si>
  <si>
    <t xml:space="preserve">Roboty remontowe- cięcie piłą nawierzchni bitumicznych na gł. do 5 cm </t>
  </si>
  <si>
    <t>m</t>
  </si>
  <si>
    <t>KNR 2 - 01                    0206-04                    0214-01 analogia</t>
  </si>
  <si>
    <t>KNNR 6-0308-01</t>
  </si>
  <si>
    <t xml:space="preserve">Nawierzchnie z mieszanek mineralno - bitumicznych asfaltowych o grubości 4 cm ( warstwa wiążąca) </t>
  </si>
  <si>
    <t>KNNR 6-0309-02</t>
  </si>
  <si>
    <t>KNR 2-310114-07</t>
  </si>
  <si>
    <t xml:space="preserve">Podbudowa z kruszywa łamanego 4/31,5 warstwa górna o grubości po zagęszczeniu 8 cm - pobocza- na zjazdach niweletę poboczy dostosować do niwelety zjazdu lub odwrotnie </t>
  </si>
  <si>
    <t>KNR 2 -310704-01</t>
  </si>
  <si>
    <t xml:space="preserve">Bariery ochronne stalowe jednostronne o masie 24,00 kg/m- zabezpieczenie przepustu </t>
  </si>
  <si>
    <t>KNR 2-310704-05</t>
  </si>
  <si>
    <t xml:space="preserve">Zakończenia barier ochronnych stalowych jednostronnych o masie 24,0 kg/m zabezpieczenie przepustu </t>
  </si>
  <si>
    <t>KNNR 6-0113-02</t>
  </si>
  <si>
    <t xml:space="preserve">Warstwa dolna podbudowy z kruszyw łamanych fr 0/63 mm grubości po zagęszczeniu 20 cm </t>
  </si>
  <si>
    <t>KNR 2-010206-04</t>
  </si>
  <si>
    <t xml:space="preserve">Roboty ziemne wykonywane koparkami podsiębiernymi  o poj. Łyżki 0,60 m3 w gruncie kat.III z transportem urobku samochodami samowyładowczymi na odległość do 1 km. Wykonanie koryta pod korytka ściekowe </t>
  </si>
  <si>
    <t>KNR2-310402-03</t>
  </si>
  <si>
    <t>KNR 2-31 0606-04</t>
  </si>
  <si>
    <t xml:space="preserve">Ścieki z prefabrykatów betonowych 40x25x50cm na podsypce cementowo - piaskowej </t>
  </si>
  <si>
    <t>KNR2-310816-01 analogia</t>
  </si>
  <si>
    <t xml:space="preserve">Rozebranie uszkodzonych przepustów rurowych - rury typu PP SN 8 o śr. 40 cm  </t>
  </si>
  <si>
    <t>KNNR 4 -1308-06 analogia</t>
  </si>
  <si>
    <t>Kanały z rur PVC łączonych na wcisk o śr. Zewn. 400 mm PP SN8 / wymiana uszkodoznych rur/</t>
  </si>
  <si>
    <t xml:space="preserve">Warstwa podbudowy z kruszyw łamanych fr 0/63 mm o grubości po zagęszczeniu 25 cm </t>
  </si>
  <si>
    <t>KNR 2 -311403-05</t>
  </si>
  <si>
    <t xml:space="preserve">Oczyszczenie rowów z namułu o grubości 20 cm z wyprfilowaniem skarp rowu z odwozem urobku </t>
  </si>
  <si>
    <t>KNR-W 2 -010206-020210-01 analogia</t>
  </si>
  <si>
    <t>Roboty ziemne wykonywane koparkami chwytakowymi 0,25m3 w gruncie kat. III z transportem urobku samochodami samowyłdowczymi na odległość 4 km - rowy odwadniajace w ilości 0,3m3/mb</t>
  </si>
  <si>
    <t>KNR 2 -310605-01</t>
  </si>
  <si>
    <t xml:space="preserve">Przepusty rurowe - ława fundamentowa żwirowa </t>
  </si>
  <si>
    <t xml:space="preserve">KNR 2 -31 0605-06 analogia </t>
  </si>
  <si>
    <t xml:space="preserve">Przepusty rurowe pod zjazdami - rury betonowe o śr. 40 cm </t>
  </si>
  <si>
    <t xml:space="preserve">KNR 2 -310605-03 analogia </t>
  </si>
  <si>
    <t xml:space="preserve">Przepusty rurowe pod zjazdami - ścianki czołowe dla rur o śr. 40 cm </t>
  </si>
  <si>
    <t>ścianka</t>
  </si>
  <si>
    <t>KNR 2-31 1403-06</t>
  </si>
  <si>
    <t>Oczyszczenie rowów z namułu o grubości 30 cm z wyprofilowaniem skarp rowu z odwozem nadmiaru urobku</t>
  </si>
  <si>
    <t>KNR 9 -11 0201-02</t>
  </si>
  <si>
    <t xml:space="preserve">Separacja warstw gruntu geowłókninami układanymi prostopadle </t>
  </si>
  <si>
    <t>KNNR 6-0113-01</t>
  </si>
  <si>
    <t xml:space="preserve">Warstwa dolna podbudowy z kruszyw łamanych 31,5/63mm o grubości po zagęszczeniu 15 cm </t>
  </si>
  <si>
    <t>KNNR 6 0113-05</t>
  </si>
  <si>
    <t xml:space="preserve">Warstwa górna podbudowy z kruszyw łamanych fr 0/31,5 mm grubości po zagęszczeniu 10 cm </t>
  </si>
  <si>
    <t>KNNR 6 0113-01</t>
  </si>
  <si>
    <t xml:space="preserve">Warstwa dolna podbudowy z kruszyw łamanych 31,5/63mm o grubości po zagęszczeniu 15 cm, docelowo 12 cm , krotność 0,8 </t>
  </si>
  <si>
    <t>KNNR 6 0113-04</t>
  </si>
  <si>
    <t xml:space="preserve">Warstwa górna podbudowy z kruszyw łamanych fr. 0/31,5 mm o grubości po zagęszczeniu 8 cm </t>
  </si>
  <si>
    <t xml:space="preserve">Nawierzchnie z mieszanek mineralno - bitumicznych asfaltowych o grubości 4 cm ( warstwa wiążąca) docelowo 3 cm , krotność 0,75  </t>
  </si>
  <si>
    <t>KNR AT 03-0203-01</t>
  </si>
  <si>
    <t>Warstwa przeciwspękaniowa pod warstwy bitumiczne. Ułożenie geosiatki szklanowęglowej powlekanej asfaltem o wytrzymałości na rozciaganie &gt; 120 kN/m i wydłużenie przy zerowaniu pasma ,3%</t>
  </si>
  <si>
    <t xml:space="preserve">Podbudowa z kruszywa łamanego 4/31,5mm- warstwa górna o grubości po zagęszczeniu 11 cm - pobocza. Na zjazdach niweletę poboczy dostosować do niwelety zjazdu lub odwrotnie </t>
  </si>
  <si>
    <t>Warstwa górna podbudowy z kruszyw łamanych fr 0/31,5 mm o grubości po zagęszczeniu 8 cm docelowo 5 cm , krotność 0,62</t>
  </si>
  <si>
    <t>KNNR 6 0113-02</t>
  </si>
  <si>
    <t xml:space="preserve">Warstwa podbudowy z kruszyw łamanych fr 0/31,5 mm o grubości po zagęszczeniu 20 cm </t>
  </si>
  <si>
    <t xml:space="preserve">Warstwa dolna podbudowy z kruszyw łamanych fr 31/5/63 mm o grubości po zagęszzceniu 20 cm </t>
  </si>
  <si>
    <t>KNNR 6 0309-02</t>
  </si>
  <si>
    <t>Nawierzchnie z mieszanek mineralno - bitumicznych asfaltowych o grubości po zagęszczeniu 4 cm docelowo 5 cm (wartswa ścieralna), masa grysowa , krotność =1,25</t>
  </si>
  <si>
    <t>KNR 2-310402-01</t>
  </si>
  <si>
    <t xml:space="preserve">Ława pod koryta ściekowe i z pospółki gr 20 cm </t>
  </si>
  <si>
    <t xml:space="preserve">Ława pod koryta ściekowe i betonowa zwykła </t>
  </si>
  <si>
    <t xml:space="preserve">KNR 2-31 0606-04 analogia </t>
  </si>
  <si>
    <t xml:space="preserve">Ścieki z prefabrykatów betonowych koryto krakowskie 44x68x59x74cm na podsypce cementowo - piaskowej </t>
  </si>
  <si>
    <t xml:space="preserve">Ścieki z prafabrykatów betonowych 15x50x60 cm na podsypce cementowo - piaskowej </t>
  </si>
  <si>
    <t>KNR 2-010320-0201 analogia</t>
  </si>
  <si>
    <t xml:space="preserve">Uzupełnienie korpusu drogi pospółą / lokalnie pod pobocza </t>
  </si>
  <si>
    <t>KNR 2-311406-03</t>
  </si>
  <si>
    <t xml:space="preserve">Regulacja pionowa studzienek dla włazów kanałowych </t>
  </si>
  <si>
    <t>szt.</t>
  </si>
  <si>
    <t>KNR 2-311406-04</t>
  </si>
  <si>
    <t xml:space="preserve">Regulacja pionowa studzienek dla zaworów wodociągowych i gazowych </t>
  </si>
  <si>
    <t>KNR 2-311302-03</t>
  </si>
  <si>
    <t xml:space="preserve">Odnawianie farbą poręczy ochronnych sztywnych z pochwytem  i przeciągiem z rur </t>
  </si>
  <si>
    <t>KNR 2-310606-04 analogia</t>
  </si>
  <si>
    <t xml:space="preserve">Ścieki z prefabrykatów betonowych korytko muldowe 60x50x15 cm na podsypce cementowo - piaskowej </t>
  </si>
  <si>
    <t xml:space="preserve"> Ścieki z prafabrykatów betonowych korytko trójkątne 50 x 50 x18/20 na podsypce cementowo - piaskowej </t>
  </si>
  <si>
    <t>KNR 2-280502-04</t>
  </si>
  <si>
    <t xml:space="preserve">Podłoża betonowe grubości 20 cm pod studnie </t>
  </si>
  <si>
    <t>KNR 2-180613-01</t>
  </si>
  <si>
    <t>Studnie rewizyjne z kręgów betonowych o śr. 1000 mm w gotowym wykopie o głębokości 3m/gł.1,5m/właz D400</t>
  </si>
  <si>
    <t>stud.</t>
  </si>
  <si>
    <t>KNR 2-180613-02</t>
  </si>
  <si>
    <t>Studnie rewizyjne z kręgów betonowych o śr. 1000 mm w gotowym wykopie za każde 0,5 m różnicy głębokości , krotność =3</t>
  </si>
  <si>
    <t xml:space="preserve">0,5m stud. </t>
  </si>
  <si>
    <t>KNR 2-180613-03 analogia</t>
  </si>
  <si>
    <t>Studnie wlotowe z kręgów betonowych o śr. 1200 mm w gotowym wykopie o głębokości 3m/2m</t>
  </si>
  <si>
    <t>KNR 2-180613-04</t>
  </si>
  <si>
    <t xml:space="preserve">Studnie rewizyjne z kręgów betonowych o śr. 1200 mm w gotowym wykopie za każde 0,5 m różnicy głebokości </t>
  </si>
  <si>
    <t>KNR 2-180625-03</t>
  </si>
  <si>
    <t xml:space="preserve">Studzienki ściekowe z gotowych elementów betonowe o śr. 500 mm bez osadnika i bez syfonu z podłaczeniem do kanalizacji </t>
  </si>
  <si>
    <t xml:space="preserve">szt. </t>
  </si>
  <si>
    <t>KNNR110501-05</t>
  </si>
  <si>
    <t xml:space="preserve">Podłoża i obsypki z kruszyw naturalnych dowiezionych /piasek, kruszywo łamane/ </t>
  </si>
  <si>
    <t>KNNR 4 1308-07 analogia</t>
  </si>
  <si>
    <t xml:space="preserve">Kanały z rur PVC łączonych na wcisk o śr. Zewn. 500 mm rury typu PP SN8 </t>
  </si>
  <si>
    <t>KNR 2-31 0605-04</t>
  </si>
  <si>
    <t xml:space="preserve">Przepusty rurowe - ścianki czołowe dla rur o śr. 50 cm </t>
  </si>
  <si>
    <t>sciank.</t>
  </si>
  <si>
    <t>KNR-W 2-01 0520-01</t>
  </si>
  <si>
    <t>Umocnienie skarp i dna kanałów płytami prefabrykowanymi typu Jumbo 110 x 75x 12,6</t>
  </si>
  <si>
    <t>KNNR 6 0308 -01</t>
  </si>
  <si>
    <t xml:space="preserve">Nawierzchnie z mieszanek mineralno - bitumicznych asfaltowych o grubości 4 cm ( wartswa profilowa) docelowo 3 cm </t>
  </si>
  <si>
    <t>Nawierzchnie z mieszanek mineralno - bitumicznych asfaltowych o grubości po zagęszczeniu 4 cm                     ( wartswa ścieralna ) ,</t>
  </si>
  <si>
    <t xml:space="preserve">Nawierzchnie z mieszanek mienralno - bitumicznych asfaltowych o grubości po zagęszczeniu 6 cm                   ( wartswa ścieralna), </t>
  </si>
  <si>
    <t>KNR 2-310114-07 0114-08</t>
  </si>
  <si>
    <t xml:space="preserve">Podbudowa z kruszywa łamanego 4/31,5 - warstwa górna o grubości po zagęszczeniu 7 cm - pobocza - na zjazdach niweletę poboczy dostować do niwelety zjazdu lub odwrotnie </t>
  </si>
  <si>
    <t>KNR 2-180501-03</t>
  </si>
  <si>
    <t xml:space="preserve">Kanały rurowe - podłoża z materiałów sypkich o grubości 20 cm </t>
  </si>
  <si>
    <t xml:space="preserve">Roboty ziemne wykonywane koparkami podsiębiernymi o pojemności łyzki 0,60m3 w gruncie kat.  III z transportem urobku samochodami samowyładowczymi na odległość 4 km. Wykonanie koryta drogi łacznie z poboczami. Uwaga: Część materiału składować w miejscu wskazanym przez inwestora  </t>
  </si>
  <si>
    <t xml:space="preserve">Klasyfikacja robót wg. Wspólnego Słownika Zamówień </t>
  </si>
  <si>
    <t>45100000-8</t>
  </si>
  <si>
    <t xml:space="preserve">Przygotowanie terenu pod budowę </t>
  </si>
  <si>
    <t>45233220-7</t>
  </si>
  <si>
    <t xml:space="preserve">Roboty w zakresie nawierzchni dróg </t>
  </si>
  <si>
    <t xml:space="preserve">NAZWA INWESTYCJI </t>
  </si>
  <si>
    <t xml:space="preserve">MODERNIZACJA INFRASTRUKTURY DROGOWEJ GMINY GNOJNIK </t>
  </si>
  <si>
    <t xml:space="preserve">ADRES INWESTYCJI </t>
  </si>
  <si>
    <t xml:space="preserve">BIESIADKI, GNOJNIK, GOSPRZYDOWA , LEWNIOWA, USZEW, ZAWADA USZEWSKA, ŻERKÓW - GMINA GNOJNIK </t>
  </si>
  <si>
    <t>NAZWA INWESTORA</t>
  </si>
  <si>
    <t xml:space="preserve">GMINA GNOJNIK </t>
  </si>
  <si>
    <t xml:space="preserve">ADRES INWESTORA </t>
  </si>
  <si>
    <t xml:space="preserve">GNOJNIK 363 , 32-864 GNOJNIK </t>
  </si>
  <si>
    <t xml:space="preserve">BRANŻE </t>
  </si>
  <si>
    <t>DROGOWA</t>
  </si>
  <si>
    <t xml:space="preserve">DATA OPRACOWANIA </t>
  </si>
  <si>
    <t xml:space="preserve">styczeń 2023r. </t>
  </si>
  <si>
    <t xml:space="preserve">PRZEDMIAR </t>
  </si>
  <si>
    <t xml:space="preserve">Razem </t>
  </si>
  <si>
    <t xml:space="preserve">Poszcz. </t>
  </si>
  <si>
    <t>2.5.</t>
  </si>
  <si>
    <t>1.2.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</si>
  <si>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</si>
  <si>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</si>
  <si>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</si>
  <si>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</si>
  <si>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</si>
  <si>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</si>
  <si>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</si>
  <si>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</si>
  <si>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</si>
  <si>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3.1.</t>
  </si>
  <si>
    <t>3.3.</t>
  </si>
  <si>
    <t>3.4.</t>
  </si>
  <si>
    <t>3.5.</t>
  </si>
  <si>
    <t>3.6.</t>
  </si>
  <si>
    <t>3.7.</t>
  </si>
  <si>
    <t>3.8.</t>
  </si>
  <si>
    <t>3.9.</t>
  </si>
  <si>
    <t>4.3.</t>
  </si>
  <si>
    <t>4.4.</t>
  </si>
  <si>
    <t>4.5.</t>
  </si>
  <si>
    <t>4.6.</t>
  </si>
  <si>
    <t>4.7.</t>
  </si>
  <si>
    <t>4.8.</t>
  </si>
  <si>
    <t>4.9.</t>
  </si>
  <si>
    <t xml:space="preserve">Odwodnienie </t>
  </si>
  <si>
    <t>5.1.</t>
  </si>
  <si>
    <t>5.2.</t>
  </si>
  <si>
    <t>5.3.</t>
  </si>
  <si>
    <t>5.4.</t>
  </si>
  <si>
    <t>5.5.</t>
  </si>
  <si>
    <t>5.6.</t>
  </si>
  <si>
    <t>5.7.</t>
  </si>
  <si>
    <t>5.8.</t>
  </si>
  <si>
    <t xml:space="preserve">5.9. </t>
  </si>
  <si>
    <t xml:space="preserve">5.10. 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</si>
  <si>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</si>
  <si>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</si>
  <si>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</si>
  <si>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</si>
  <si>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</si>
  <si>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</si>
  <si>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</si>
  <si>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</si>
  <si>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</si>
  <si>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</si>
  <si>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>5.21.</t>
  </si>
  <si>
    <t>5.22.</t>
  </si>
  <si>
    <t>5.23.</t>
  </si>
  <si>
    <t>5.24.</t>
  </si>
  <si>
    <t>5.25.</t>
  </si>
  <si>
    <t>5.26.</t>
  </si>
  <si>
    <t>5.27.</t>
  </si>
  <si>
    <t>5.28.</t>
  </si>
  <si>
    <t>5.29.</t>
  </si>
  <si>
    <t xml:space="preserve">5.30.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</si>
</sst>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8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/>
    <xf numFmtId="0" fontId="5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8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topLeftCell="A34" zoomScale="85" zoomScaleNormal="85" workbookViewId="0">
      <selection activeCell="A57" sqref="A57:C57"/>
    </sheetView>
  </sheetViews>
  <sheetFormatPr defaultRowHeight="14.4" x14ac:dyDescent="0.3"/>
  <cols>
    <col min="3" max="3" width="37.5546875" customWidth="1"/>
    <col min="10" max="10" width="49.88671875" customWidth="1"/>
  </cols>
  <sheetData>
    <row r="1" spans="1:10" x14ac:dyDescent="0.3">
      <c r="A1" s="23" t="s">
        <v>166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6" customHeight="1" x14ac:dyDescent="0.3">
      <c r="A3" s="24" t="s">
        <v>149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6" customHeight="1" x14ac:dyDescent="0.3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ht="15.6" customHeight="1" x14ac:dyDescent="0.3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x14ac:dyDescent="0.3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15.6" x14ac:dyDescent="0.3">
      <c r="A7" s="28" t="s">
        <v>150</v>
      </c>
      <c r="B7" s="28"/>
      <c r="C7" s="28"/>
      <c r="D7" s="25" t="s">
        <v>151</v>
      </c>
      <c r="E7" s="25"/>
      <c r="F7" s="25"/>
      <c r="G7" s="25"/>
      <c r="H7" s="25"/>
      <c r="I7" s="25"/>
      <c r="J7" s="25"/>
    </row>
    <row r="8" spans="1:10" ht="15.6" x14ac:dyDescent="0.3">
      <c r="A8" s="28" t="s">
        <v>152</v>
      </c>
      <c r="B8" s="28"/>
      <c r="C8" s="28"/>
      <c r="D8" s="25" t="s">
        <v>153</v>
      </c>
      <c r="E8" s="25"/>
      <c r="F8" s="25"/>
      <c r="G8" s="25"/>
      <c r="H8" s="25"/>
      <c r="I8" s="25"/>
      <c r="J8" s="25"/>
    </row>
    <row r="9" spans="1:10" ht="15.6" x14ac:dyDescent="0.3">
      <c r="A9" s="12"/>
      <c r="B9" s="12"/>
      <c r="C9" s="12"/>
      <c r="D9" s="13"/>
      <c r="E9" s="13"/>
      <c r="F9" s="13"/>
      <c r="G9" s="13"/>
      <c r="H9" s="13"/>
      <c r="I9" s="13"/>
      <c r="J9" s="13"/>
    </row>
    <row r="10" spans="1:10" ht="15.6" x14ac:dyDescent="0.3">
      <c r="A10" s="28" t="s">
        <v>154</v>
      </c>
      <c r="B10" s="28"/>
      <c r="C10" s="28"/>
      <c r="D10" s="25" t="s">
        <v>155</v>
      </c>
      <c r="E10" s="25"/>
      <c r="F10" s="25"/>
      <c r="G10" s="25"/>
      <c r="H10" s="25"/>
      <c r="I10" s="25"/>
      <c r="J10" s="25"/>
    </row>
    <row r="11" spans="1:10" ht="15.6" x14ac:dyDescent="0.3">
      <c r="A11" s="12"/>
      <c r="B11" s="12"/>
      <c r="C11" s="12"/>
      <c r="D11" s="13"/>
      <c r="E11" s="13"/>
      <c r="F11" s="13"/>
      <c r="G11" s="13"/>
      <c r="H11" s="13"/>
      <c r="I11" s="13"/>
      <c r="J11" s="13"/>
    </row>
    <row r="12" spans="1:10" ht="15.6" x14ac:dyDescent="0.3">
      <c r="A12" s="28" t="s">
        <v>156</v>
      </c>
      <c r="B12" s="28"/>
      <c r="C12" s="28"/>
      <c r="D12" s="25" t="s">
        <v>157</v>
      </c>
      <c r="E12" s="25"/>
      <c r="F12" s="25"/>
      <c r="G12" s="25"/>
      <c r="H12" s="25"/>
      <c r="I12" s="25"/>
      <c r="J12" s="25"/>
    </row>
    <row r="13" spans="1:10" ht="15.6" x14ac:dyDescent="0.3">
      <c r="A13" s="12"/>
      <c r="B13" s="12"/>
      <c r="C13" s="12"/>
      <c r="D13" s="13"/>
      <c r="E13" s="13"/>
      <c r="F13" s="13"/>
      <c r="G13" s="13"/>
      <c r="H13" s="13"/>
      <c r="I13" s="13"/>
      <c r="J13" s="13"/>
    </row>
    <row r="14" spans="1:10" ht="15.6" x14ac:dyDescent="0.3">
      <c r="A14" s="28" t="s">
        <v>158</v>
      </c>
      <c r="B14" s="28"/>
      <c r="C14" s="28"/>
      <c r="D14" s="25" t="s">
        <v>159</v>
      </c>
      <c r="E14" s="25"/>
      <c r="F14" s="25"/>
      <c r="G14" s="25"/>
      <c r="H14" s="25"/>
      <c r="I14" s="25"/>
      <c r="J14" s="25"/>
    </row>
    <row r="15" spans="1:10" ht="15.6" x14ac:dyDescent="0.3">
      <c r="A15" s="12"/>
      <c r="B15" s="12"/>
      <c r="C15" s="12"/>
      <c r="D15" s="13"/>
      <c r="E15" s="13"/>
      <c r="F15" s="13"/>
      <c r="G15" s="13"/>
      <c r="H15" s="13"/>
      <c r="I15" s="13"/>
      <c r="J15" s="13"/>
    </row>
    <row r="16" spans="1:10" ht="15.6" x14ac:dyDescent="0.3">
      <c r="A16" s="28" t="s">
        <v>160</v>
      </c>
      <c r="B16" s="28"/>
      <c r="C16" s="28"/>
      <c r="D16" s="25" t="s">
        <v>161</v>
      </c>
      <c r="E16" s="25"/>
      <c r="F16" s="25"/>
      <c r="G16" s="25"/>
      <c r="H16" s="25"/>
      <c r="I16" s="25"/>
      <c r="J16" s="25"/>
    </row>
    <row r="17" spans="1:10" ht="15.6" x14ac:dyDescent="0.3">
      <c r="A17" s="12"/>
      <c r="B17" s="12"/>
      <c r="C17" s="12"/>
      <c r="D17" s="13"/>
      <c r="E17" s="13"/>
      <c r="F17" s="13"/>
      <c r="G17" s="13"/>
      <c r="H17" s="13"/>
      <c r="I17" s="13"/>
      <c r="J17" s="13"/>
    </row>
    <row r="18" spans="1:10" ht="15.6" x14ac:dyDescent="0.3">
      <c r="A18" s="28" t="s">
        <v>162</v>
      </c>
      <c r="B18" s="28"/>
      <c r="C18" s="28"/>
      <c r="D18" s="25" t="s">
        <v>163</v>
      </c>
      <c r="E18" s="25"/>
      <c r="F18" s="25"/>
      <c r="G18" s="25"/>
      <c r="H18" s="25"/>
      <c r="I18" s="25"/>
      <c r="J18" s="25"/>
    </row>
    <row r="19" spans="1:10" ht="15.6" x14ac:dyDescent="0.3">
      <c r="A19" s="12"/>
      <c r="B19" s="12"/>
      <c r="C19" s="12"/>
      <c r="D19" s="13"/>
      <c r="E19" s="13"/>
      <c r="F19" s="13"/>
      <c r="G19" s="13"/>
      <c r="H19" s="13"/>
      <c r="I19" s="13"/>
      <c r="J19" s="13"/>
    </row>
    <row r="20" spans="1:10" ht="15.6" x14ac:dyDescent="0.3">
      <c r="A20" s="28" t="s">
        <v>164</v>
      </c>
      <c r="B20" s="28"/>
      <c r="C20" s="28"/>
      <c r="D20" s="33" t="s">
        <v>165</v>
      </c>
      <c r="E20" s="33"/>
      <c r="F20" s="33"/>
      <c r="G20" s="33"/>
      <c r="H20" s="33"/>
      <c r="I20" s="33"/>
      <c r="J20" s="33"/>
    </row>
    <row r="21" spans="1:10" ht="15.6" x14ac:dyDescent="0.3">
      <c r="A21" s="12"/>
      <c r="B21" s="12"/>
      <c r="C21" s="12"/>
      <c r="D21" s="14"/>
      <c r="E21" s="14"/>
      <c r="F21" s="14"/>
      <c r="G21" s="14"/>
      <c r="H21" s="14"/>
      <c r="I21" s="14"/>
      <c r="J21" s="14"/>
    </row>
    <row r="22" spans="1:10" ht="15.6" x14ac:dyDescent="0.3">
      <c r="A22" s="12"/>
      <c r="B22" s="12"/>
      <c r="C22" s="12"/>
      <c r="D22" s="14"/>
      <c r="E22" s="14"/>
      <c r="F22" s="14"/>
      <c r="G22" s="14"/>
      <c r="H22" s="14"/>
      <c r="I22" s="14"/>
      <c r="J22" s="14"/>
    </row>
    <row r="23" spans="1:10" ht="15.6" x14ac:dyDescent="0.3">
      <c r="A23" s="28"/>
      <c r="B23" s="28"/>
      <c r="C23" s="28"/>
      <c r="D23" s="25"/>
      <c r="E23" s="25"/>
      <c r="F23" s="25"/>
      <c r="G23" s="25"/>
      <c r="H23" s="25"/>
      <c r="I23" s="25"/>
      <c r="J23" s="25"/>
    </row>
    <row r="24" spans="1:10" ht="15.6" x14ac:dyDescent="0.3">
      <c r="A24" s="31"/>
      <c r="B24" s="31"/>
      <c r="C24" s="31"/>
      <c r="D24" s="32"/>
      <c r="E24" s="25"/>
      <c r="F24" s="25"/>
      <c r="G24" s="25"/>
      <c r="H24" s="25"/>
      <c r="I24" s="25"/>
      <c r="J24" s="25"/>
    </row>
    <row r="25" spans="1:10" ht="15.6" x14ac:dyDescent="0.3">
      <c r="A25" s="15"/>
      <c r="B25" s="15"/>
      <c r="C25" s="15"/>
      <c r="D25" s="16"/>
      <c r="E25" s="13"/>
      <c r="F25" s="13"/>
      <c r="G25" s="13"/>
      <c r="H25" s="13"/>
      <c r="I25" s="13"/>
      <c r="J25" s="13"/>
    </row>
    <row r="26" spans="1:10" ht="15.6" x14ac:dyDescent="0.3">
      <c r="A26" s="31"/>
      <c r="B26" s="31"/>
      <c r="C26" s="31"/>
      <c r="D26" s="25"/>
      <c r="E26" s="25"/>
      <c r="F26" s="25"/>
      <c r="G26" s="25"/>
      <c r="H26" s="25"/>
      <c r="I26" s="25"/>
      <c r="J26" s="25"/>
    </row>
    <row r="27" spans="1:10" ht="15.6" x14ac:dyDescent="0.3">
      <c r="A27" s="15"/>
      <c r="B27" s="15"/>
      <c r="C27" s="15"/>
      <c r="D27" s="13"/>
      <c r="E27" s="13"/>
      <c r="F27" s="13"/>
      <c r="G27" s="13"/>
      <c r="H27" s="13"/>
      <c r="I27" s="13"/>
      <c r="J27" s="13"/>
    </row>
    <row r="28" spans="1:10" ht="15.6" x14ac:dyDescent="0.3">
      <c r="A28" s="28"/>
      <c r="B28" s="28"/>
      <c r="C28" s="28"/>
      <c r="D28" s="25"/>
      <c r="E28" s="25"/>
      <c r="F28" s="25"/>
      <c r="G28" s="25"/>
      <c r="H28" s="25"/>
      <c r="I28" s="25"/>
      <c r="J28" s="25"/>
    </row>
    <row r="29" spans="1:10" ht="15.6" x14ac:dyDescent="0.3">
      <c r="A29" s="28"/>
      <c r="B29" s="28"/>
      <c r="C29" s="28"/>
      <c r="D29" s="13"/>
      <c r="E29" s="13"/>
      <c r="F29" s="13"/>
      <c r="G29" s="13"/>
      <c r="H29" s="13"/>
      <c r="I29" s="13"/>
      <c r="J29" s="13"/>
    </row>
    <row r="30" spans="1:10" ht="15.6" x14ac:dyDescent="0.3">
      <c r="A30" s="28"/>
      <c r="B30" s="28"/>
      <c r="C30" s="28"/>
      <c r="D30" s="25"/>
      <c r="E30" s="25"/>
      <c r="F30" s="25"/>
      <c r="G30" s="25"/>
      <c r="H30" s="25"/>
      <c r="I30" s="25"/>
      <c r="J30" s="25"/>
    </row>
    <row r="31" spans="1:10" ht="15.6" x14ac:dyDescent="0.3">
      <c r="A31" s="12"/>
      <c r="B31" s="12"/>
      <c r="C31" s="12"/>
      <c r="D31" s="13"/>
      <c r="E31" s="13"/>
      <c r="F31" s="13"/>
      <c r="G31" s="13"/>
      <c r="H31" s="13"/>
      <c r="I31" s="13"/>
      <c r="J31" s="13"/>
    </row>
    <row r="32" spans="1:10" ht="15.6" x14ac:dyDescent="0.3">
      <c r="A32" s="28"/>
      <c r="B32" s="28"/>
      <c r="C32" s="28"/>
      <c r="D32" s="25"/>
      <c r="E32" s="25"/>
      <c r="F32" s="25"/>
      <c r="G32" s="25"/>
      <c r="H32" s="25"/>
      <c r="I32" s="25"/>
      <c r="J32" s="25"/>
    </row>
    <row r="33" spans="1:10" ht="15.6" x14ac:dyDescent="0.3">
      <c r="A33" s="31"/>
      <c r="B33" s="31"/>
      <c r="C33" s="31"/>
      <c r="D33" s="25"/>
      <c r="E33" s="25"/>
      <c r="F33" s="25"/>
      <c r="G33" s="25"/>
      <c r="H33" s="25"/>
      <c r="I33" s="25"/>
      <c r="J33" s="25"/>
    </row>
    <row r="34" spans="1:10" ht="15.6" x14ac:dyDescent="0.3">
      <c r="A34" s="28"/>
      <c r="B34" s="28"/>
      <c r="C34" s="28"/>
      <c r="D34" s="25"/>
      <c r="E34" s="25"/>
      <c r="F34" s="25"/>
      <c r="G34" s="25"/>
      <c r="H34" s="25"/>
      <c r="I34" s="25"/>
      <c r="J34" s="25"/>
    </row>
    <row r="35" spans="1:10" ht="15.6" x14ac:dyDescent="0.3">
      <c r="A35" s="12"/>
      <c r="B35" s="12"/>
      <c r="C35" s="12"/>
      <c r="D35" s="13"/>
      <c r="E35" s="13"/>
      <c r="F35" s="13"/>
      <c r="G35" s="13"/>
      <c r="H35" s="13"/>
      <c r="I35" s="13"/>
      <c r="J35" s="13"/>
    </row>
    <row r="36" spans="1:10" ht="15.6" x14ac:dyDescent="0.3">
      <c r="A36" s="28"/>
      <c r="B36" s="28"/>
      <c r="C36" s="28"/>
      <c r="D36" s="25"/>
      <c r="E36" s="25"/>
      <c r="F36" s="25"/>
      <c r="G36" s="25"/>
      <c r="H36" s="25"/>
      <c r="I36" s="25"/>
      <c r="J36" s="25"/>
    </row>
    <row r="37" spans="1:10" ht="15.6" x14ac:dyDescent="0.3">
      <c r="A37" s="12"/>
      <c r="B37" s="12"/>
      <c r="C37" s="12"/>
      <c r="D37" s="13"/>
      <c r="E37" s="13"/>
      <c r="F37" s="13"/>
      <c r="G37" s="13"/>
      <c r="H37" s="13"/>
      <c r="I37" s="13"/>
      <c r="J37" s="13"/>
    </row>
    <row r="38" spans="1:10" ht="15.6" x14ac:dyDescent="0.3">
      <c r="A38" s="28"/>
      <c r="B38" s="28"/>
      <c r="C38" s="28"/>
      <c r="D38" s="30"/>
      <c r="E38" s="25"/>
      <c r="F38" s="25"/>
      <c r="G38" s="25"/>
      <c r="H38" s="25"/>
      <c r="I38" s="25"/>
      <c r="J38" s="25"/>
    </row>
    <row r="39" spans="1:10" ht="15.6" x14ac:dyDescent="0.3">
      <c r="A39" s="28"/>
      <c r="B39" s="28"/>
      <c r="C39" s="28"/>
      <c r="D39" s="25"/>
      <c r="E39" s="25"/>
      <c r="F39" s="25"/>
      <c r="G39" s="25"/>
      <c r="H39" s="25"/>
      <c r="I39" s="25"/>
      <c r="J39" s="25"/>
    </row>
    <row r="40" spans="1:10" ht="15.6" x14ac:dyDescent="0.3">
      <c r="A40" s="29"/>
      <c r="B40" s="29"/>
      <c r="C40" s="29"/>
      <c r="D40" s="26"/>
      <c r="E40" s="26"/>
      <c r="F40" s="26"/>
      <c r="G40" s="26"/>
      <c r="H40" s="26"/>
      <c r="I40" s="26"/>
      <c r="J40" s="26"/>
    </row>
    <row r="41" spans="1:10" ht="15.6" x14ac:dyDescent="0.3">
      <c r="A41" s="19"/>
      <c r="B41" s="19"/>
      <c r="C41" s="19"/>
      <c r="D41" s="17"/>
      <c r="E41" s="17"/>
      <c r="F41" s="17"/>
      <c r="G41" s="17"/>
      <c r="H41" s="17"/>
      <c r="I41" s="17"/>
      <c r="J41" s="17"/>
    </row>
    <row r="42" spans="1:10" ht="15.6" x14ac:dyDescent="0.3">
      <c r="A42" s="29"/>
      <c r="B42" s="29"/>
      <c r="C42" s="29"/>
      <c r="D42" s="26"/>
      <c r="E42" s="26"/>
      <c r="F42" s="26"/>
      <c r="G42" s="26"/>
      <c r="H42" s="26"/>
      <c r="I42" s="26"/>
      <c r="J42" s="26"/>
    </row>
    <row r="43" spans="1:10" ht="15.6" x14ac:dyDescent="0.3">
      <c r="A43" s="19"/>
      <c r="B43" s="19"/>
      <c r="C43" s="19"/>
      <c r="D43" s="17"/>
      <c r="E43" s="17"/>
      <c r="F43" s="17"/>
      <c r="G43" s="17"/>
      <c r="H43" s="17"/>
      <c r="I43" s="17"/>
      <c r="J43" s="17"/>
    </row>
    <row r="44" spans="1:10" ht="15.6" x14ac:dyDescent="0.3">
      <c r="A44" s="29"/>
      <c r="B44" s="29"/>
      <c r="C44" s="29"/>
      <c r="D44" s="27"/>
      <c r="E44" s="27"/>
      <c r="F44" s="27"/>
      <c r="G44" s="27"/>
      <c r="H44" s="27"/>
      <c r="I44" s="27"/>
      <c r="J44" s="27"/>
    </row>
    <row r="45" spans="1:10" ht="15.6" x14ac:dyDescent="0.3">
      <c r="A45" s="19"/>
      <c r="B45" s="19"/>
      <c r="C45" s="19"/>
      <c r="D45" s="18"/>
      <c r="E45" s="18"/>
      <c r="F45" s="18"/>
      <c r="G45" s="18"/>
      <c r="H45" s="18"/>
      <c r="I45" s="18"/>
      <c r="J45" s="18"/>
    </row>
    <row r="46" spans="1:10" ht="15.6" x14ac:dyDescent="0.3">
      <c r="A46" s="29"/>
      <c r="B46" s="29"/>
      <c r="C46" s="29"/>
      <c r="D46" s="26"/>
      <c r="E46" s="26"/>
      <c r="F46" s="26"/>
      <c r="G46" s="26"/>
      <c r="H46" s="26"/>
      <c r="I46" s="26"/>
      <c r="J46" s="26"/>
    </row>
    <row r="48" spans="1:10" x14ac:dyDescent="0.3">
      <c r="D48" s="22"/>
      <c r="E48" s="22"/>
      <c r="F48" s="22"/>
      <c r="G48" s="22"/>
      <c r="H48" s="22"/>
      <c r="I48" s="22"/>
      <c r="J48" s="22"/>
    </row>
    <row r="57" spans="1:3" x14ac:dyDescent="0.3">
      <c r="A57" s="22"/>
      <c r="B57" s="22"/>
      <c r="C57" s="22"/>
    </row>
  </sheetData>
  <mergeCells count="51">
    <mergeCell ref="A6:J6"/>
    <mergeCell ref="A7:C7"/>
    <mergeCell ref="D7:J7"/>
    <mergeCell ref="A20:C20"/>
    <mergeCell ref="A23:C23"/>
    <mergeCell ref="A24:C24"/>
    <mergeCell ref="D8:J8"/>
    <mergeCell ref="D10:J10"/>
    <mergeCell ref="D12:J12"/>
    <mergeCell ref="D14:J14"/>
    <mergeCell ref="D16:J16"/>
    <mergeCell ref="D18:J18"/>
    <mergeCell ref="D20:J20"/>
    <mergeCell ref="A8:C8"/>
    <mergeCell ref="A10:C10"/>
    <mergeCell ref="A12:C12"/>
    <mergeCell ref="A14:C14"/>
    <mergeCell ref="A16:C16"/>
    <mergeCell ref="A18:C18"/>
    <mergeCell ref="A39:C39"/>
    <mergeCell ref="D23:J23"/>
    <mergeCell ref="D24:J24"/>
    <mergeCell ref="A26:C26"/>
    <mergeCell ref="D26:J26"/>
    <mergeCell ref="D38:J38"/>
    <mergeCell ref="A32:C32"/>
    <mergeCell ref="A33:C33"/>
    <mergeCell ref="A34:C34"/>
    <mergeCell ref="A36:C36"/>
    <mergeCell ref="A38:C38"/>
    <mergeCell ref="D30:J30"/>
    <mergeCell ref="D32:J32"/>
    <mergeCell ref="D33:J33"/>
    <mergeCell ref="D34:J34"/>
    <mergeCell ref="D36:J36"/>
    <mergeCell ref="A57:C57"/>
    <mergeCell ref="D48:J48"/>
    <mergeCell ref="A1:J2"/>
    <mergeCell ref="A3:J4"/>
    <mergeCell ref="A5:J5"/>
    <mergeCell ref="D39:J39"/>
    <mergeCell ref="D40:J40"/>
    <mergeCell ref="D42:J42"/>
    <mergeCell ref="D44:J44"/>
    <mergeCell ref="A28:C30"/>
    <mergeCell ref="A46:C46"/>
    <mergeCell ref="D46:J46"/>
    <mergeCell ref="A40:C40"/>
    <mergeCell ref="A42:C42"/>
    <mergeCell ref="A44:C44"/>
    <mergeCell ref="D28:J28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D2D87-BA12-40D8-B294-635008EB0A14}">
  <sheetPr>
    <pageSetUpPr fitToPage="1"/>
  </sheetPr>
  <dimension ref="A1:O77"/>
  <sheetViews>
    <sheetView tabSelected="1" workbookViewId="0">
      <selection activeCell="A3" sqref="A3:J3"/>
    </sheetView>
  </sheetViews>
  <sheetFormatPr defaultRowHeight="14.4" x14ac:dyDescent="0.3"/>
  <cols>
    <col min="7" max="7" width="16.33203125" customWidth="1"/>
    <col min="9" max="10" width="11.88671875" customWidth="1"/>
    <col min="15" max="15" width="17.6640625" customWidth="1"/>
  </cols>
  <sheetData>
    <row r="1" spans="1:10" x14ac:dyDescent="0.3">
      <c r="A1" s="41" t="s">
        <v>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3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x14ac:dyDescent="0.3">
      <c r="A3" s="2" t="s">
        <v>0</v>
      </c>
      <c r="B3" s="45" t="s">
        <v>1</v>
      </c>
      <c r="C3" s="45"/>
      <c r="D3" s="45" t="s">
        <v>2</v>
      </c>
      <c r="E3" s="45"/>
      <c r="F3" s="45"/>
      <c r="G3" s="45"/>
      <c r="H3" s="2" t="s">
        <v>3</v>
      </c>
      <c r="I3" s="2" t="s">
        <v>168</v>
      </c>
      <c r="J3" s="2" t="s">
        <v>167</v>
      </c>
    </row>
    <row r="4" spans="1:10" x14ac:dyDescent="0.3">
      <c r="A4" s="4">
        <v>1</v>
      </c>
      <c r="B4" s="40" t="s">
        <v>5</v>
      </c>
      <c r="C4" s="40"/>
      <c r="D4" s="40"/>
      <c r="E4" s="40"/>
      <c r="F4" s="40"/>
      <c r="G4" s="40"/>
      <c r="H4" s="40"/>
      <c r="I4" s="40"/>
      <c r="J4" s="40"/>
    </row>
    <row r="5" spans="1:10" ht="33" customHeight="1" x14ac:dyDescent="0.3">
      <c r="A5" s="1" t="s">
        <v>6</v>
      </c>
      <c r="B5" s="38" t="s">
        <v>11</v>
      </c>
      <c r="C5" s="38"/>
      <c r="D5" s="37" t="s">
        <v>7</v>
      </c>
      <c r="E5" s="37"/>
      <c r="F5" s="37"/>
      <c r="G5" s="37"/>
      <c r="H5" s="1" t="s">
        <v>8</v>
      </c>
      <c r="I5" s="1">
        <f>0.23+0.3+0.75+0.22+0.185+0.087+0.22+0.17+0.21+0.535+0.887+0.23+0.15+0.38+0.178+1.321+0.312+0.148+0.23+0.425+0.347</f>
        <v>7.5150000000000006</v>
      </c>
      <c r="J5" s="1">
        <f>I5</f>
        <v>7.5150000000000006</v>
      </c>
    </row>
    <row r="6" spans="1:10" ht="33" customHeight="1" x14ac:dyDescent="0.3">
      <c r="A6" s="6" t="s">
        <v>170</v>
      </c>
      <c r="B6" s="38" t="s">
        <v>40</v>
      </c>
      <c r="C6" s="38"/>
      <c r="D6" s="37" t="s">
        <v>41</v>
      </c>
      <c r="E6" s="37"/>
      <c r="F6" s="37"/>
      <c r="G6" s="37"/>
      <c r="H6" s="1" t="s">
        <v>42</v>
      </c>
      <c r="I6" s="3">
        <f>3+3.5+3+5+3+3+3+4+6+5+3+5+13+5+6</f>
        <v>70.5</v>
      </c>
      <c r="J6" s="3">
        <f>I6</f>
        <v>70.5</v>
      </c>
    </row>
    <row r="7" spans="1:10" x14ac:dyDescent="0.3">
      <c r="A7" s="4">
        <v>2</v>
      </c>
      <c r="B7" s="40" t="s">
        <v>9</v>
      </c>
      <c r="C7" s="40"/>
      <c r="D7" s="40"/>
      <c r="E7" s="40"/>
      <c r="F7" s="40"/>
      <c r="G7" s="40"/>
      <c r="H7" s="40"/>
      <c r="I7" s="40"/>
      <c r="J7" s="40"/>
    </row>
    <row r="8" spans="1:10" ht="106.8" customHeight="1" x14ac:dyDescent="0.3">
      <c r="A8" s="1" t="s">
        <v>10</v>
      </c>
      <c r="B8" s="37" t="s">
        <v>43</v>
      </c>
      <c r="C8" s="37"/>
      <c r="D8" s="37" t="s">
        <v>148</v>
      </c>
      <c r="E8" s="37"/>
      <c r="F8" s="37"/>
      <c r="G8" s="37"/>
      <c r="H8" s="1" t="s">
        <v>12</v>
      </c>
      <c r="I8" s="3">
        <f>82.8+420+900+125.28+404.52+105.12+120+98.2+104.1</f>
        <v>2360.0199999999995</v>
      </c>
      <c r="J8" s="3">
        <f t="shared" ref="J8:J21" si="0">I8</f>
        <v>2360.0199999999995</v>
      </c>
    </row>
    <row r="9" spans="1:10" ht="51" customHeight="1" x14ac:dyDescent="0.3">
      <c r="A9" s="1" t="s">
        <v>13</v>
      </c>
      <c r="B9" s="38" t="s">
        <v>18</v>
      </c>
      <c r="C9" s="38"/>
      <c r="D9" s="37" t="s">
        <v>15</v>
      </c>
      <c r="E9" s="37"/>
      <c r="F9" s="37"/>
      <c r="G9" s="37"/>
      <c r="H9" s="1" t="s">
        <v>16</v>
      </c>
      <c r="I9" s="3">
        <f>828+1050+3000+792+758.5+313.2+660+680+1005+2088+262.8+575+1368+640.8+518+759+1214.5</f>
        <v>16512.8</v>
      </c>
      <c r="J9" s="3">
        <f t="shared" si="0"/>
        <v>16512.8</v>
      </c>
    </row>
    <row r="10" spans="1:10" ht="35.4" customHeight="1" x14ac:dyDescent="0.3">
      <c r="A10" s="1" t="s">
        <v>17</v>
      </c>
      <c r="B10" s="38" t="s">
        <v>14</v>
      </c>
      <c r="C10" s="38"/>
      <c r="D10" s="37" t="s">
        <v>19</v>
      </c>
      <c r="E10" s="37"/>
      <c r="F10" s="37"/>
      <c r="G10" s="37"/>
      <c r="H10" s="1" t="s">
        <v>16</v>
      </c>
      <c r="I10" s="3">
        <f>828+1050+3000+313.2+660+1005+262.8+300+640.8+245.5+68+759+260.25</f>
        <v>9392.5499999999993</v>
      </c>
      <c r="J10" s="3">
        <f t="shared" si="0"/>
        <v>9392.5499999999993</v>
      </c>
    </row>
    <row r="11" spans="1:10" ht="32.4" customHeight="1" x14ac:dyDescent="0.3">
      <c r="A11" s="1" t="s">
        <v>20</v>
      </c>
      <c r="B11" s="38" t="s">
        <v>21</v>
      </c>
      <c r="C11" s="38"/>
      <c r="D11" s="37" t="s">
        <v>22</v>
      </c>
      <c r="E11" s="37"/>
      <c r="F11" s="37"/>
      <c r="G11" s="37"/>
      <c r="H11" s="1" t="s">
        <v>16</v>
      </c>
      <c r="I11" s="3">
        <f>828+1050+3000+313.2+660+1005+1252.8+300+597.6+245.5+68+759+260.25+36.25</f>
        <v>10375.6</v>
      </c>
      <c r="J11" s="3">
        <f t="shared" si="0"/>
        <v>10375.6</v>
      </c>
    </row>
    <row r="12" spans="1:10" ht="32.4" customHeight="1" x14ac:dyDescent="0.3">
      <c r="A12" s="6" t="s">
        <v>169</v>
      </c>
      <c r="B12" s="38" t="s">
        <v>53</v>
      </c>
      <c r="C12" s="38"/>
      <c r="D12" s="37" t="s">
        <v>54</v>
      </c>
      <c r="E12" s="37"/>
      <c r="F12" s="37"/>
      <c r="G12" s="37"/>
      <c r="H12" s="1" t="s">
        <v>16</v>
      </c>
      <c r="I12" s="3">
        <f>792</f>
        <v>792</v>
      </c>
      <c r="J12" s="3">
        <f t="shared" si="0"/>
        <v>792</v>
      </c>
    </row>
    <row r="13" spans="1:10" ht="32.4" customHeight="1" x14ac:dyDescent="0.3">
      <c r="A13" s="1" t="s">
        <v>171</v>
      </c>
      <c r="B13" s="38" t="s">
        <v>14</v>
      </c>
      <c r="C13" s="38"/>
      <c r="D13" s="37" t="s">
        <v>64</v>
      </c>
      <c r="E13" s="37"/>
      <c r="F13" s="37"/>
      <c r="G13" s="37"/>
      <c r="H13" s="1" t="s">
        <v>16</v>
      </c>
      <c r="I13" s="3">
        <f>758.5+680</f>
        <v>1438.5</v>
      </c>
      <c r="J13" s="3">
        <f t="shared" si="0"/>
        <v>1438.5</v>
      </c>
    </row>
    <row r="14" spans="1:10" ht="32.4" customHeight="1" x14ac:dyDescent="0.3">
      <c r="A14" s="6" t="s">
        <v>172</v>
      </c>
      <c r="B14" s="38" t="s">
        <v>78</v>
      </c>
      <c r="C14" s="38"/>
      <c r="D14" s="37" t="s">
        <v>79</v>
      </c>
      <c r="E14" s="37"/>
      <c r="F14" s="37"/>
      <c r="G14" s="37"/>
      <c r="H14" s="1" t="s">
        <v>16</v>
      </c>
      <c r="I14" s="3">
        <f>144</f>
        <v>144</v>
      </c>
      <c r="J14" s="3">
        <f t="shared" si="0"/>
        <v>144</v>
      </c>
    </row>
    <row r="15" spans="1:10" ht="32.4" customHeight="1" x14ac:dyDescent="0.3">
      <c r="A15" s="1" t="s">
        <v>173</v>
      </c>
      <c r="B15" s="38" t="s">
        <v>80</v>
      </c>
      <c r="C15" s="38"/>
      <c r="D15" s="37" t="s">
        <v>81</v>
      </c>
      <c r="E15" s="37"/>
      <c r="F15" s="37"/>
      <c r="G15" s="37"/>
      <c r="H15" s="1" t="s">
        <v>16</v>
      </c>
      <c r="I15" s="3">
        <f>364+1940.4+656.5</f>
        <v>2960.9</v>
      </c>
      <c r="J15" s="3">
        <f t="shared" si="0"/>
        <v>2960.9</v>
      </c>
    </row>
    <row r="16" spans="1:10" ht="32.4" customHeight="1" x14ac:dyDescent="0.3">
      <c r="A16" s="1" t="s">
        <v>174</v>
      </c>
      <c r="B16" s="38" t="s">
        <v>82</v>
      </c>
      <c r="C16" s="38"/>
      <c r="D16" s="37" t="s">
        <v>83</v>
      </c>
      <c r="E16" s="37"/>
      <c r="F16" s="37"/>
      <c r="G16" s="37"/>
      <c r="H16" s="1" t="s">
        <v>16</v>
      </c>
      <c r="I16" s="3">
        <f>364+1940+640.8+656.5</f>
        <v>3601.3</v>
      </c>
      <c r="J16" s="3">
        <f t="shared" si="0"/>
        <v>3601.3</v>
      </c>
    </row>
    <row r="17" spans="1:10" ht="44.4" customHeight="1" x14ac:dyDescent="0.3">
      <c r="A17" s="1" t="s">
        <v>175</v>
      </c>
      <c r="B17" s="38" t="s">
        <v>84</v>
      </c>
      <c r="C17" s="38"/>
      <c r="D17" s="37" t="s">
        <v>85</v>
      </c>
      <c r="E17" s="37"/>
      <c r="F17" s="37"/>
      <c r="G17" s="37"/>
      <c r="H17" s="1" t="s">
        <v>16</v>
      </c>
      <c r="I17" s="3">
        <f>1724</f>
        <v>1724</v>
      </c>
      <c r="J17" s="3">
        <f t="shared" si="0"/>
        <v>1724</v>
      </c>
    </row>
    <row r="18" spans="1:10" ht="44.4" customHeight="1" x14ac:dyDescent="0.3">
      <c r="A18" s="1" t="s">
        <v>176</v>
      </c>
      <c r="B18" s="38" t="s">
        <v>86</v>
      </c>
      <c r="C18" s="38"/>
      <c r="D18" s="37" t="s">
        <v>87</v>
      </c>
      <c r="E18" s="37"/>
      <c r="F18" s="37"/>
      <c r="G18" s="37"/>
      <c r="H18" s="1" t="s">
        <v>16</v>
      </c>
      <c r="I18" s="3">
        <f>1724</f>
        <v>1724</v>
      </c>
      <c r="J18" s="3">
        <f t="shared" si="0"/>
        <v>1724</v>
      </c>
    </row>
    <row r="19" spans="1:10" ht="44.4" customHeight="1" x14ac:dyDescent="0.3">
      <c r="A19" s="1" t="s">
        <v>177</v>
      </c>
      <c r="B19" s="38" t="s">
        <v>86</v>
      </c>
      <c r="C19" s="38"/>
      <c r="D19" s="37" t="s">
        <v>92</v>
      </c>
      <c r="E19" s="37"/>
      <c r="F19" s="37"/>
      <c r="G19" s="37"/>
      <c r="H19" s="1" t="s">
        <v>16</v>
      </c>
      <c r="I19" s="3">
        <f>275</f>
        <v>275</v>
      </c>
      <c r="J19" s="3">
        <f t="shared" si="0"/>
        <v>275</v>
      </c>
    </row>
    <row r="20" spans="1:10" ht="44.4" customHeight="1" x14ac:dyDescent="0.3">
      <c r="A20" s="1" t="s">
        <v>178</v>
      </c>
      <c r="B20" s="38" t="s">
        <v>93</v>
      </c>
      <c r="C20" s="38"/>
      <c r="D20" s="37" t="s">
        <v>94</v>
      </c>
      <c r="E20" s="37"/>
      <c r="F20" s="37"/>
      <c r="G20" s="37"/>
      <c r="H20" s="1" t="s">
        <v>16</v>
      </c>
      <c r="I20" s="3">
        <f>770.4</f>
        <v>770.4</v>
      </c>
      <c r="J20" s="3">
        <f t="shared" si="0"/>
        <v>770.4</v>
      </c>
    </row>
    <row r="21" spans="1:10" ht="44.4" customHeight="1" x14ac:dyDescent="0.3">
      <c r="A21" s="1" t="s">
        <v>179</v>
      </c>
      <c r="B21" s="38" t="s">
        <v>93</v>
      </c>
      <c r="C21" s="38"/>
      <c r="D21" s="37" t="s">
        <v>95</v>
      </c>
      <c r="E21" s="37"/>
      <c r="F21" s="37"/>
      <c r="G21" s="37"/>
      <c r="H21" s="1" t="s">
        <v>16</v>
      </c>
      <c r="I21" s="3">
        <f>597.6</f>
        <v>597.6</v>
      </c>
      <c r="J21" s="3">
        <f t="shared" si="0"/>
        <v>597.6</v>
      </c>
    </row>
    <row r="22" spans="1:10" x14ac:dyDescent="0.3">
      <c r="A22" s="5">
        <v>3</v>
      </c>
      <c r="B22" s="40" t="s">
        <v>23</v>
      </c>
      <c r="C22" s="40"/>
      <c r="D22" s="40"/>
      <c r="E22" s="40"/>
      <c r="F22" s="40"/>
      <c r="G22" s="40"/>
      <c r="H22" s="40"/>
      <c r="I22" s="40"/>
      <c r="J22" s="40"/>
    </row>
    <row r="23" spans="1:10" ht="49.8" customHeight="1" x14ac:dyDescent="0.3">
      <c r="A23" s="6" t="s">
        <v>180</v>
      </c>
      <c r="B23" s="38" t="s">
        <v>33</v>
      </c>
      <c r="C23" s="38"/>
      <c r="D23" s="37" t="s">
        <v>34</v>
      </c>
      <c r="E23" s="37"/>
      <c r="F23" s="37"/>
      <c r="G23" s="37"/>
      <c r="H23" s="1" t="s">
        <v>16</v>
      </c>
      <c r="I23" s="3">
        <f>697.5+900+2625+660+879+1820.5+2661+644+644+644+1140+4950.2+366+3249.8+976+366+366+518+644+1239</f>
        <v>25990</v>
      </c>
      <c r="J23" s="3">
        <f t="shared" ref="J23:J31" si="1">I23</f>
        <v>25990</v>
      </c>
    </row>
    <row r="24" spans="1:10" ht="39.6" customHeight="1" x14ac:dyDescent="0.3">
      <c r="A24" s="6" t="s">
        <v>32</v>
      </c>
      <c r="B24" s="38" t="s">
        <v>44</v>
      </c>
      <c r="C24" s="38"/>
      <c r="D24" s="37" t="s">
        <v>45</v>
      </c>
      <c r="E24" s="37"/>
      <c r="F24" s="37"/>
      <c r="G24" s="37"/>
      <c r="H24" s="1" t="s">
        <v>16</v>
      </c>
      <c r="I24" s="3">
        <f>900+2625+660+879+2661+644+1140+3249.8+366+518</f>
        <v>13642.8</v>
      </c>
      <c r="J24" s="3">
        <f t="shared" si="1"/>
        <v>13642.8</v>
      </c>
    </row>
    <row r="25" spans="1:10" ht="49.8" customHeight="1" x14ac:dyDescent="0.3">
      <c r="A25" s="6" t="s">
        <v>181</v>
      </c>
      <c r="B25" s="38" t="s">
        <v>46</v>
      </c>
      <c r="C25" s="38"/>
      <c r="D25" s="37" t="s">
        <v>142</v>
      </c>
      <c r="E25" s="37"/>
      <c r="F25" s="37"/>
      <c r="G25" s="37"/>
      <c r="H25" s="1" t="s">
        <v>16</v>
      </c>
      <c r="I25" s="3">
        <f>900+2625+660+550+879+1820.5+2661+644+3249.8+366+518+644</f>
        <v>15517.3</v>
      </c>
      <c r="J25" s="3">
        <f t="shared" si="1"/>
        <v>15517.3</v>
      </c>
    </row>
    <row r="26" spans="1:10" ht="47.4" customHeight="1" x14ac:dyDescent="0.3">
      <c r="A26" s="1" t="s">
        <v>182</v>
      </c>
      <c r="B26" s="38" t="s">
        <v>24</v>
      </c>
      <c r="C26" s="38"/>
      <c r="D26" s="37" t="s">
        <v>143</v>
      </c>
      <c r="E26" s="37"/>
      <c r="F26" s="37"/>
      <c r="G26" s="37"/>
      <c r="H26" s="1" t="s">
        <v>16</v>
      </c>
      <c r="I26" s="3">
        <f>690+697.5+647.5+261+595+575+534+1041</f>
        <v>5041</v>
      </c>
      <c r="J26" s="3">
        <f t="shared" si="1"/>
        <v>5041</v>
      </c>
    </row>
    <row r="27" spans="1:10" ht="39.6" customHeight="1" x14ac:dyDescent="0.3">
      <c r="A27" s="6" t="s">
        <v>183</v>
      </c>
      <c r="B27" s="38" t="s">
        <v>35</v>
      </c>
      <c r="C27" s="38"/>
      <c r="D27" s="37" t="s">
        <v>36</v>
      </c>
      <c r="E27" s="37"/>
      <c r="F27" s="37"/>
      <c r="G27" s="37"/>
      <c r="H27" s="1" t="s">
        <v>37</v>
      </c>
      <c r="I27" s="3">
        <f>52.31+27.45</f>
        <v>79.760000000000005</v>
      </c>
      <c r="J27" s="3">
        <f t="shared" si="1"/>
        <v>79.760000000000005</v>
      </c>
    </row>
    <row r="28" spans="1:10" ht="48.6" customHeight="1" x14ac:dyDescent="0.3">
      <c r="A28" s="6" t="s">
        <v>184</v>
      </c>
      <c r="B28" s="38" t="s">
        <v>44</v>
      </c>
      <c r="C28" s="38"/>
      <c r="D28" s="37" t="s">
        <v>88</v>
      </c>
      <c r="E28" s="37"/>
      <c r="F28" s="37"/>
      <c r="G28" s="37"/>
      <c r="H28" s="1" t="s">
        <v>16</v>
      </c>
      <c r="I28" s="3">
        <f>1820.55+644</f>
        <v>2464.5500000000002</v>
      </c>
      <c r="J28" s="3">
        <f t="shared" si="1"/>
        <v>2464.5500000000002</v>
      </c>
    </row>
    <row r="29" spans="1:10" ht="72" customHeight="1" x14ac:dyDescent="0.3">
      <c r="A29" s="6" t="s">
        <v>185</v>
      </c>
      <c r="B29" s="38" t="s">
        <v>89</v>
      </c>
      <c r="C29" s="38"/>
      <c r="D29" s="37" t="s">
        <v>90</v>
      </c>
      <c r="E29" s="37"/>
      <c r="F29" s="37"/>
      <c r="G29" s="37"/>
      <c r="H29" s="1" t="s">
        <v>16</v>
      </c>
      <c r="I29" s="3">
        <f>644</f>
        <v>644</v>
      </c>
      <c r="J29" s="3">
        <f t="shared" si="1"/>
        <v>644</v>
      </c>
    </row>
    <row r="30" spans="1:10" ht="72" customHeight="1" x14ac:dyDescent="0.3">
      <c r="A30" s="6" t="s">
        <v>186</v>
      </c>
      <c r="B30" s="38" t="s">
        <v>96</v>
      </c>
      <c r="C30" s="38"/>
      <c r="D30" s="37" t="s">
        <v>97</v>
      </c>
      <c r="E30" s="37"/>
      <c r="F30" s="37"/>
      <c r="G30" s="37"/>
      <c r="H30" s="1" t="s">
        <v>16</v>
      </c>
      <c r="I30" s="3">
        <f>1140+1700.4+610+1239</f>
        <v>4689.3999999999996</v>
      </c>
      <c r="J30" s="3">
        <f t="shared" si="1"/>
        <v>4689.3999999999996</v>
      </c>
    </row>
    <row r="31" spans="1:10" ht="72" customHeight="1" x14ac:dyDescent="0.3">
      <c r="A31" s="6" t="s">
        <v>187</v>
      </c>
      <c r="B31" s="38" t="s">
        <v>140</v>
      </c>
      <c r="C31" s="38"/>
      <c r="D31" s="37" t="s">
        <v>141</v>
      </c>
      <c r="E31" s="37"/>
      <c r="F31" s="37"/>
      <c r="G31" s="37"/>
      <c r="H31" s="1" t="s">
        <v>16</v>
      </c>
      <c r="I31" s="3">
        <f>644</f>
        <v>644</v>
      </c>
      <c r="J31" s="3">
        <f t="shared" si="1"/>
        <v>644</v>
      </c>
    </row>
    <row r="32" spans="1:10" x14ac:dyDescent="0.3">
      <c r="A32" s="5">
        <v>4</v>
      </c>
      <c r="B32" s="39" t="s">
        <v>25</v>
      </c>
      <c r="C32" s="39"/>
      <c r="D32" s="39"/>
      <c r="E32" s="39"/>
      <c r="F32" s="39"/>
      <c r="G32" s="39"/>
      <c r="H32" s="39"/>
      <c r="I32" s="39"/>
      <c r="J32" s="39"/>
    </row>
    <row r="33" spans="1:10" ht="28.2" customHeight="1" x14ac:dyDescent="0.3">
      <c r="A33" s="1" t="s">
        <v>26</v>
      </c>
      <c r="B33" s="38" t="s">
        <v>38</v>
      </c>
      <c r="C33" s="38"/>
      <c r="D33" s="37" t="s">
        <v>39</v>
      </c>
      <c r="E33" s="37"/>
      <c r="F33" s="37"/>
      <c r="G33" s="37"/>
      <c r="H33" s="1" t="s">
        <v>16</v>
      </c>
      <c r="I33" s="3">
        <f>132+138+112.2+792.6+156+168</f>
        <v>1498.8</v>
      </c>
      <c r="J33" s="3">
        <f t="shared" ref="J33:J41" si="2">I33</f>
        <v>1498.8</v>
      </c>
    </row>
    <row r="34" spans="1:10" ht="61.8" customHeight="1" x14ac:dyDescent="0.3">
      <c r="A34" s="1" t="s">
        <v>29</v>
      </c>
      <c r="B34" s="37" t="s">
        <v>27</v>
      </c>
      <c r="C34" s="37"/>
      <c r="D34" s="37" t="s">
        <v>28</v>
      </c>
      <c r="E34" s="37"/>
      <c r="F34" s="37"/>
      <c r="G34" s="37"/>
      <c r="H34" s="1" t="s">
        <v>16</v>
      </c>
      <c r="I34" s="3">
        <f>138+132+111+52.2+110+85+532.2+106.8+173.5</f>
        <v>1440.7</v>
      </c>
      <c r="J34" s="3">
        <f t="shared" si="2"/>
        <v>1440.7</v>
      </c>
    </row>
    <row r="35" spans="1:10" ht="61.8" customHeight="1" x14ac:dyDescent="0.3">
      <c r="A35" s="1" t="s">
        <v>188</v>
      </c>
      <c r="B35" s="37" t="s">
        <v>47</v>
      </c>
      <c r="C35" s="37"/>
      <c r="D35" s="37" t="s">
        <v>48</v>
      </c>
      <c r="E35" s="37"/>
      <c r="F35" s="37"/>
      <c r="G35" s="37"/>
      <c r="H35" s="1" t="s">
        <v>16</v>
      </c>
      <c r="I35" s="3">
        <f>150+375+132+52.2+126+267.5+228+792.6+156+44.4+168</f>
        <v>2491.7000000000003</v>
      </c>
      <c r="J35" s="3">
        <f t="shared" si="2"/>
        <v>2491.7000000000003</v>
      </c>
    </row>
    <row r="36" spans="1:10" ht="46.2" customHeight="1" x14ac:dyDescent="0.3">
      <c r="A36" s="1" t="s">
        <v>189</v>
      </c>
      <c r="B36" s="38" t="s">
        <v>30</v>
      </c>
      <c r="C36" s="38"/>
      <c r="D36" s="37" t="s">
        <v>31</v>
      </c>
      <c r="E36" s="37"/>
      <c r="F36" s="37"/>
      <c r="G36" s="37"/>
      <c r="H36" s="1" t="s">
        <v>16</v>
      </c>
      <c r="I36" s="3">
        <f>138+132+150+375+150+111+52.2+110+85+126+267.5+532.2+138+228+106.8+792.6+156+148+115+168+173.5</f>
        <v>4254.8</v>
      </c>
      <c r="J36" s="3">
        <f t="shared" si="2"/>
        <v>4254.8</v>
      </c>
    </row>
    <row r="37" spans="1:10" ht="46.2" customHeight="1" x14ac:dyDescent="0.3">
      <c r="A37" s="1" t="s">
        <v>190</v>
      </c>
      <c r="B37" s="38" t="s">
        <v>49</v>
      </c>
      <c r="C37" s="38"/>
      <c r="D37" s="37" t="s">
        <v>50</v>
      </c>
      <c r="E37" s="37"/>
      <c r="F37" s="37"/>
      <c r="G37" s="37"/>
      <c r="H37" s="1" t="s">
        <v>42</v>
      </c>
      <c r="I37" s="3">
        <v>4</v>
      </c>
      <c r="J37" s="3">
        <f t="shared" si="2"/>
        <v>4</v>
      </c>
    </row>
    <row r="38" spans="1:10" ht="46.2" customHeight="1" x14ac:dyDescent="0.3">
      <c r="A38" s="1" t="s">
        <v>191</v>
      </c>
      <c r="B38" s="38" t="s">
        <v>51</v>
      </c>
      <c r="C38" s="38"/>
      <c r="D38" s="37" t="s">
        <v>52</v>
      </c>
      <c r="E38" s="37"/>
      <c r="F38" s="37"/>
      <c r="G38" s="37"/>
      <c r="H38" s="1" t="s">
        <v>42</v>
      </c>
      <c r="I38" s="3">
        <f>8</f>
        <v>8</v>
      </c>
      <c r="J38" s="3">
        <f t="shared" si="2"/>
        <v>8</v>
      </c>
    </row>
    <row r="39" spans="1:10" ht="58.8" customHeight="1" x14ac:dyDescent="0.3">
      <c r="A39" s="1" t="s">
        <v>192</v>
      </c>
      <c r="B39" s="38" t="s">
        <v>47</v>
      </c>
      <c r="C39" s="38"/>
      <c r="D39" s="37" t="s">
        <v>91</v>
      </c>
      <c r="E39" s="37"/>
      <c r="F39" s="37"/>
      <c r="G39" s="37"/>
      <c r="H39" s="1" t="s">
        <v>16</v>
      </c>
      <c r="I39" s="3">
        <f>138</f>
        <v>138</v>
      </c>
      <c r="J39" s="3">
        <f t="shared" si="2"/>
        <v>138</v>
      </c>
    </row>
    <row r="40" spans="1:10" ht="35.4" customHeight="1" x14ac:dyDescent="0.3">
      <c r="A40" s="1" t="s">
        <v>193</v>
      </c>
      <c r="B40" s="37" t="s">
        <v>104</v>
      </c>
      <c r="C40" s="37"/>
      <c r="D40" s="37" t="s">
        <v>105</v>
      </c>
      <c r="E40" s="37"/>
      <c r="F40" s="37"/>
      <c r="G40" s="37"/>
      <c r="H40" s="1" t="s">
        <v>12</v>
      </c>
      <c r="I40" s="3">
        <f>20</f>
        <v>20</v>
      </c>
      <c r="J40" s="3">
        <f t="shared" si="2"/>
        <v>20</v>
      </c>
    </row>
    <row r="41" spans="1:10" ht="58.8" customHeight="1" x14ac:dyDescent="0.3">
      <c r="A41" s="1" t="s">
        <v>194</v>
      </c>
      <c r="B41" s="37" t="s">
        <v>144</v>
      </c>
      <c r="C41" s="37"/>
      <c r="D41" s="37" t="s">
        <v>145</v>
      </c>
      <c r="E41" s="37"/>
      <c r="F41" s="37"/>
      <c r="G41" s="37"/>
      <c r="H41" s="1" t="s">
        <v>16</v>
      </c>
      <c r="I41" s="3">
        <f>115</f>
        <v>115</v>
      </c>
      <c r="J41" s="3">
        <f t="shared" si="2"/>
        <v>115</v>
      </c>
    </row>
    <row r="42" spans="1:10" x14ac:dyDescent="0.3">
      <c r="A42" s="20">
        <v>5</v>
      </c>
      <c r="B42" s="42" t="s">
        <v>195</v>
      </c>
      <c r="C42" s="42"/>
      <c r="D42" s="42"/>
      <c r="E42" s="42"/>
      <c r="F42" s="42"/>
      <c r="G42" s="42"/>
      <c r="H42" s="42"/>
      <c r="I42" s="42"/>
      <c r="J42" s="42"/>
    </row>
    <row r="43" spans="1:10" ht="72.599999999999994" customHeight="1" x14ac:dyDescent="0.3">
      <c r="A43" s="21" t="s">
        <v>196</v>
      </c>
      <c r="B43" s="43" t="s">
        <v>55</v>
      </c>
      <c r="C43" s="43"/>
      <c r="D43" s="36" t="s">
        <v>56</v>
      </c>
      <c r="E43" s="44"/>
      <c r="F43" s="44"/>
      <c r="G43" s="44"/>
      <c r="H43" s="8" t="s">
        <v>12</v>
      </c>
      <c r="I43" s="7">
        <f>35.2+23.36+17.6+43.68+102+35.2</f>
        <v>257.04000000000002</v>
      </c>
      <c r="J43" s="7">
        <f t="shared" ref="J43:J72" si="3">I43</f>
        <v>257.04000000000002</v>
      </c>
    </row>
    <row r="44" spans="1:10" ht="79.2" customHeight="1" x14ac:dyDescent="0.3">
      <c r="A44" s="21" t="s">
        <v>197</v>
      </c>
      <c r="B44" s="36" t="s">
        <v>67</v>
      </c>
      <c r="C44" s="36"/>
      <c r="D44" s="36" t="s">
        <v>68</v>
      </c>
      <c r="E44" s="36"/>
      <c r="F44" s="36"/>
      <c r="G44" s="36"/>
      <c r="H44" s="8" t="s">
        <v>12</v>
      </c>
      <c r="I44" s="7">
        <f>31.8+23.4</f>
        <v>55.2</v>
      </c>
      <c r="J44" s="7">
        <f t="shared" si="3"/>
        <v>55.2</v>
      </c>
    </row>
    <row r="45" spans="1:10" ht="20.399999999999999" customHeight="1" x14ac:dyDescent="0.3">
      <c r="A45" s="21" t="s">
        <v>198</v>
      </c>
      <c r="B45" s="43" t="s">
        <v>57</v>
      </c>
      <c r="C45" s="43"/>
      <c r="D45" s="35" t="s">
        <v>100</v>
      </c>
      <c r="E45" s="36"/>
      <c r="F45" s="36"/>
      <c r="G45" s="36"/>
      <c r="H45" s="8" t="s">
        <v>12</v>
      </c>
      <c r="I45" s="7">
        <f>13.2+6.716+5.6+12.558+11.224+8.28</f>
        <v>57.578000000000003</v>
      </c>
      <c r="J45" s="7">
        <f t="shared" si="3"/>
        <v>57.578000000000003</v>
      </c>
    </row>
    <row r="46" spans="1:10" ht="35.4" customHeight="1" x14ac:dyDescent="0.3">
      <c r="A46" s="21" t="s">
        <v>199</v>
      </c>
      <c r="B46" s="43" t="s">
        <v>58</v>
      </c>
      <c r="C46" s="43"/>
      <c r="D46" s="36" t="s">
        <v>59</v>
      </c>
      <c r="E46" s="36"/>
      <c r="F46" s="36"/>
      <c r="G46" s="36"/>
      <c r="H46" s="8" t="s">
        <v>42</v>
      </c>
      <c r="I46" s="7">
        <f>220+146+110+180</f>
        <v>656</v>
      </c>
      <c r="J46" s="7">
        <f t="shared" si="3"/>
        <v>656</v>
      </c>
    </row>
    <row r="47" spans="1:10" ht="35.4" customHeight="1" x14ac:dyDescent="0.3">
      <c r="A47" s="21" t="s">
        <v>200</v>
      </c>
      <c r="B47" s="36" t="s">
        <v>60</v>
      </c>
      <c r="C47" s="36"/>
      <c r="D47" s="36" t="s">
        <v>61</v>
      </c>
      <c r="E47" s="36"/>
      <c r="F47" s="36"/>
      <c r="G47" s="36"/>
      <c r="H47" s="8" t="s">
        <v>42</v>
      </c>
      <c r="I47" s="7">
        <f>2+7</f>
        <v>9</v>
      </c>
      <c r="J47" s="7">
        <f t="shared" si="3"/>
        <v>9</v>
      </c>
    </row>
    <row r="48" spans="1:10" ht="35.4" customHeight="1" x14ac:dyDescent="0.3">
      <c r="A48" s="21" t="s">
        <v>201</v>
      </c>
      <c r="B48" s="36" t="s">
        <v>62</v>
      </c>
      <c r="C48" s="36"/>
      <c r="D48" s="36" t="s">
        <v>63</v>
      </c>
      <c r="E48" s="36"/>
      <c r="F48" s="36"/>
      <c r="G48" s="36"/>
      <c r="H48" s="8" t="s">
        <v>42</v>
      </c>
      <c r="I48" s="7">
        <f>2+6</f>
        <v>8</v>
      </c>
      <c r="J48" s="7">
        <f t="shared" si="3"/>
        <v>8</v>
      </c>
    </row>
    <row r="49" spans="1:10" ht="35.4" customHeight="1" x14ac:dyDescent="0.3">
      <c r="A49" s="21" t="s">
        <v>202</v>
      </c>
      <c r="B49" s="36" t="s">
        <v>65</v>
      </c>
      <c r="C49" s="36"/>
      <c r="D49" s="36" t="s">
        <v>66</v>
      </c>
      <c r="E49" s="36"/>
      <c r="F49" s="36"/>
      <c r="G49" s="36"/>
      <c r="H49" s="8" t="s">
        <v>42</v>
      </c>
      <c r="I49" s="7">
        <f>125+370+206+206</f>
        <v>907</v>
      </c>
      <c r="J49" s="7">
        <f t="shared" si="3"/>
        <v>907</v>
      </c>
    </row>
    <row r="50" spans="1:10" ht="35.4" customHeight="1" x14ac:dyDescent="0.3">
      <c r="A50" s="21" t="s">
        <v>203</v>
      </c>
      <c r="B50" s="36" t="s">
        <v>69</v>
      </c>
      <c r="C50" s="36"/>
      <c r="D50" s="36" t="s">
        <v>70</v>
      </c>
      <c r="E50" s="36"/>
      <c r="F50" s="36"/>
      <c r="G50" s="36"/>
      <c r="H50" s="8" t="s">
        <v>12</v>
      </c>
      <c r="I50" s="7">
        <f>1.5</f>
        <v>1.5</v>
      </c>
      <c r="J50" s="7">
        <f t="shared" si="3"/>
        <v>1.5</v>
      </c>
    </row>
    <row r="51" spans="1:10" ht="35.4" customHeight="1" x14ac:dyDescent="0.3">
      <c r="A51" s="21" t="s">
        <v>204</v>
      </c>
      <c r="B51" s="36" t="s">
        <v>71</v>
      </c>
      <c r="C51" s="36"/>
      <c r="D51" s="36" t="s">
        <v>72</v>
      </c>
      <c r="E51" s="36"/>
      <c r="F51" s="36"/>
      <c r="G51" s="36"/>
      <c r="H51" s="8" t="s">
        <v>42</v>
      </c>
      <c r="I51" s="7">
        <f>15</f>
        <v>15</v>
      </c>
      <c r="J51" s="7">
        <f t="shared" si="3"/>
        <v>15</v>
      </c>
    </row>
    <row r="52" spans="1:10" ht="35.4" customHeight="1" x14ac:dyDescent="0.3">
      <c r="A52" s="21" t="s">
        <v>205</v>
      </c>
      <c r="B52" s="36" t="s">
        <v>73</v>
      </c>
      <c r="C52" s="36"/>
      <c r="D52" s="36" t="s">
        <v>74</v>
      </c>
      <c r="E52" s="36"/>
      <c r="F52" s="36"/>
      <c r="G52" s="36"/>
      <c r="H52" s="8" t="s">
        <v>75</v>
      </c>
      <c r="I52" s="7">
        <f>2</f>
        <v>2</v>
      </c>
      <c r="J52" s="7">
        <f t="shared" si="3"/>
        <v>2</v>
      </c>
    </row>
    <row r="53" spans="1:10" ht="44.4" customHeight="1" x14ac:dyDescent="0.3">
      <c r="A53" s="21" t="s">
        <v>206</v>
      </c>
      <c r="B53" s="36" t="s">
        <v>76</v>
      </c>
      <c r="C53" s="36"/>
      <c r="D53" s="36" t="s">
        <v>77</v>
      </c>
      <c r="E53" s="36"/>
      <c r="F53" s="36"/>
      <c r="G53" s="36"/>
      <c r="H53" s="8" t="s">
        <v>42</v>
      </c>
      <c r="I53" s="7">
        <f>170+361+242</f>
        <v>773</v>
      </c>
      <c r="J53" s="7">
        <f t="shared" si="3"/>
        <v>773</v>
      </c>
    </row>
    <row r="54" spans="1:10" ht="44.4" customHeight="1" x14ac:dyDescent="0.3">
      <c r="A54" s="21" t="s">
        <v>207</v>
      </c>
      <c r="B54" s="35" t="s">
        <v>98</v>
      </c>
      <c r="C54" s="36"/>
      <c r="D54" s="35" t="s">
        <v>99</v>
      </c>
      <c r="E54" s="36"/>
      <c r="F54" s="36"/>
      <c r="G54" s="36"/>
      <c r="H54" s="10" t="s">
        <v>12</v>
      </c>
      <c r="I54" s="7">
        <f>27.3+13.8</f>
        <v>41.1</v>
      </c>
      <c r="J54" s="7">
        <f t="shared" si="3"/>
        <v>41.1</v>
      </c>
    </row>
    <row r="55" spans="1:10" ht="44.4" customHeight="1" x14ac:dyDescent="0.3">
      <c r="A55" s="21" t="s">
        <v>208</v>
      </c>
      <c r="B55" s="35" t="s">
        <v>101</v>
      </c>
      <c r="C55" s="35"/>
      <c r="D55" s="35" t="s">
        <v>102</v>
      </c>
      <c r="E55" s="35"/>
      <c r="F55" s="35"/>
      <c r="G55" s="35"/>
      <c r="H55" s="10" t="s">
        <v>42</v>
      </c>
      <c r="I55" s="7">
        <f>155</f>
        <v>155</v>
      </c>
      <c r="J55" s="7">
        <f t="shared" si="3"/>
        <v>155</v>
      </c>
    </row>
    <row r="56" spans="1:10" ht="44.4" customHeight="1" x14ac:dyDescent="0.3">
      <c r="A56" s="21" t="s">
        <v>209</v>
      </c>
      <c r="B56" s="35" t="s">
        <v>101</v>
      </c>
      <c r="C56" s="35"/>
      <c r="D56" s="35" t="s">
        <v>103</v>
      </c>
      <c r="E56" s="35"/>
      <c r="F56" s="35"/>
      <c r="G56" s="35"/>
      <c r="H56" s="10" t="s">
        <v>42</v>
      </c>
      <c r="I56" s="7">
        <f>118</f>
        <v>118</v>
      </c>
      <c r="J56" s="7">
        <f t="shared" si="3"/>
        <v>118</v>
      </c>
    </row>
    <row r="57" spans="1:10" ht="44.4" customHeight="1" x14ac:dyDescent="0.3">
      <c r="A57" s="21" t="s">
        <v>210</v>
      </c>
      <c r="B57" s="35" t="s">
        <v>106</v>
      </c>
      <c r="C57" s="35"/>
      <c r="D57" s="35" t="s">
        <v>107</v>
      </c>
      <c r="E57" s="35"/>
      <c r="F57" s="35"/>
      <c r="G57" s="35"/>
      <c r="H57" s="10" t="s">
        <v>108</v>
      </c>
      <c r="I57" s="7">
        <f>3</f>
        <v>3</v>
      </c>
      <c r="J57" s="7">
        <f t="shared" si="3"/>
        <v>3</v>
      </c>
    </row>
    <row r="58" spans="1:10" ht="44.4" customHeight="1" x14ac:dyDescent="0.3">
      <c r="A58" s="21" t="s">
        <v>211</v>
      </c>
      <c r="B58" s="35" t="s">
        <v>109</v>
      </c>
      <c r="C58" s="35"/>
      <c r="D58" s="35" t="s">
        <v>110</v>
      </c>
      <c r="E58" s="35"/>
      <c r="F58" s="35"/>
      <c r="G58" s="35"/>
      <c r="H58" s="10" t="s">
        <v>108</v>
      </c>
      <c r="I58" s="7">
        <f>4</f>
        <v>4</v>
      </c>
      <c r="J58" s="7">
        <f t="shared" si="3"/>
        <v>4</v>
      </c>
    </row>
    <row r="59" spans="1:10" ht="44.4" customHeight="1" x14ac:dyDescent="0.3">
      <c r="A59" s="21" t="s">
        <v>212</v>
      </c>
      <c r="B59" s="35" t="s">
        <v>111</v>
      </c>
      <c r="C59" s="35"/>
      <c r="D59" s="35" t="s">
        <v>112</v>
      </c>
      <c r="E59" s="35"/>
      <c r="F59" s="35"/>
      <c r="G59" s="35"/>
      <c r="H59" s="10" t="s">
        <v>42</v>
      </c>
      <c r="I59" s="7">
        <f>14</f>
        <v>14</v>
      </c>
      <c r="J59" s="7">
        <f t="shared" si="3"/>
        <v>14</v>
      </c>
    </row>
    <row r="60" spans="1:10" ht="44.4" customHeight="1" x14ac:dyDescent="0.3">
      <c r="A60" s="21" t="s">
        <v>213</v>
      </c>
      <c r="B60" s="35" t="s">
        <v>113</v>
      </c>
      <c r="C60" s="35"/>
      <c r="D60" s="35" t="s">
        <v>114</v>
      </c>
      <c r="E60" s="35"/>
      <c r="F60" s="35"/>
      <c r="G60" s="35"/>
      <c r="H60" s="10" t="s">
        <v>42</v>
      </c>
      <c r="I60" s="7">
        <f>115</f>
        <v>115</v>
      </c>
      <c r="J60" s="7">
        <f t="shared" si="3"/>
        <v>115</v>
      </c>
    </row>
    <row r="61" spans="1:10" ht="44.4" customHeight="1" x14ac:dyDescent="0.3">
      <c r="A61" s="21" t="s">
        <v>214</v>
      </c>
      <c r="B61" s="35" t="s">
        <v>101</v>
      </c>
      <c r="C61" s="35"/>
      <c r="D61" s="35" t="s">
        <v>115</v>
      </c>
      <c r="E61" s="35"/>
      <c r="F61" s="35"/>
      <c r="G61" s="35"/>
      <c r="H61" s="10" t="s">
        <v>42</v>
      </c>
      <c r="I61" s="7">
        <f>115</f>
        <v>115</v>
      </c>
      <c r="J61" s="7">
        <f t="shared" si="3"/>
        <v>115</v>
      </c>
    </row>
    <row r="62" spans="1:10" ht="24.6" customHeight="1" x14ac:dyDescent="0.3">
      <c r="A62" s="21" t="s">
        <v>215</v>
      </c>
      <c r="B62" s="35" t="s">
        <v>116</v>
      </c>
      <c r="C62" s="35"/>
      <c r="D62" s="35" t="s">
        <v>117</v>
      </c>
      <c r="E62" s="35"/>
      <c r="F62" s="35"/>
      <c r="G62" s="35"/>
      <c r="H62" s="10" t="s">
        <v>16</v>
      </c>
      <c r="I62" s="7">
        <f>6</f>
        <v>6</v>
      </c>
      <c r="J62" s="7">
        <f t="shared" si="3"/>
        <v>6</v>
      </c>
    </row>
    <row r="63" spans="1:10" ht="46.2" customHeight="1" x14ac:dyDescent="0.3">
      <c r="A63" s="21" t="s">
        <v>216</v>
      </c>
      <c r="B63" s="35" t="s">
        <v>118</v>
      </c>
      <c r="C63" s="35"/>
      <c r="D63" s="35" t="s">
        <v>119</v>
      </c>
      <c r="E63" s="35"/>
      <c r="F63" s="35"/>
      <c r="G63" s="35"/>
      <c r="H63" s="10" t="s">
        <v>120</v>
      </c>
      <c r="I63" s="7">
        <f>2</f>
        <v>2</v>
      </c>
      <c r="J63" s="7">
        <f t="shared" si="3"/>
        <v>2</v>
      </c>
    </row>
    <row r="64" spans="1:10" ht="46.2" customHeight="1" x14ac:dyDescent="0.3">
      <c r="A64" s="21" t="s">
        <v>217</v>
      </c>
      <c r="B64" s="35" t="s">
        <v>121</v>
      </c>
      <c r="C64" s="35"/>
      <c r="D64" s="35" t="s">
        <v>122</v>
      </c>
      <c r="E64" s="35"/>
      <c r="F64" s="35"/>
      <c r="G64" s="35"/>
      <c r="H64" s="9" t="s">
        <v>123</v>
      </c>
      <c r="I64" s="7">
        <f>-2</f>
        <v>-2</v>
      </c>
      <c r="J64" s="7">
        <f t="shared" si="3"/>
        <v>-2</v>
      </c>
    </row>
    <row r="65" spans="1:15" ht="46.2" customHeight="1" x14ac:dyDescent="0.3">
      <c r="A65" s="21" t="s">
        <v>218</v>
      </c>
      <c r="B65" s="35" t="s">
        <v>124</v>
      </c>
      <c r="C65" s="35"/>
      <c r="D65" s="35" t="s">
        <v>125</v>
      </c>
      <c r="E65" s="35"/>
      <c r="F65" s="35"/>
      <c r="G65" s="35"/>
      <c r="H65" s="9" t="s">
        <v>120</v>
      </c>
      <c r="I65" s="7">
        <f>1</f>
        <v>1</v>
      </c>
      <c r="J65" s="7">
        <f t="shared" si="3"/>
        <v>1</v>
      </c>
    </row>
    <row r="66" spans="1:15" ht="46.2" customHeight="1" x14ac:dyDescent="0.3">
      <c r="A66" s="21" t="s">
        <v>219</v>
      </c>
      <c r="B66" s="35" t="s">
        <v>126</v>
      </c>
      <c r="C66" s="35"/>
      <c r="D66" s="35" t="s">
        <v>127</v>
      </c>
      <c r="E66" s="35"/>
      <c r="F66" s="35"/>
      <c r="G66" s="35"/>
      <c r="H66" s="9" t="s">
        <v>123</v>
      </c>
      <c r="I66" s="7">
        <f>-1</f>
        <v>-1</v>
      </c>
      <c r="J66" s="7">
        <f t="shared" si="3"/>
        <v>-1</v>
      </c>
    </row>
    <row r="67" spans="1:15" ht="46.2" customHeight="1" x14ac:dyDescent="0.3">
      <c r="A67" s="21" t="s">
        <v>220</v>
      </c>
      <c r="B67" s="35" t="s">
        <v>128</v>
      </c>
      <c r="C67" s="35"/>
      <c r="D67" s="35" t="s">
        <v>129</v>
      </c>
      <c r="E67" s="35"/>
      <c r="F67" s="35"/>
      <c r="G67" s="35"/>
      <c r="H67" s="9" t="s">
        <v>130</v>
      </c>
      <c r="I67" s="7">
        <f>3</f>
        <v>3</v>
      </c>
      <c r="J67" s="7">
        <f t="shared" si="3"/>
        <v>3</v>
      </c>
    </row>
    <row r="68" spans="1:15" ht="36.6" customHeight="1" x14ac:dyDescent="0.3">
      <c r="A68" s="21" t="s">
        <v>221</v>
      </c>
      <c r="B68" s="35" t="s">
        <v>131</v>
      </c>
      <c r="C68" s="35"/>
      <c r="D68" s="35" t="s">
        <v>132</v>
      </c>
      <c r="E68" s="35"/>
      <c r="F68" s="35"/>
      <c r="G68" s="35"/>
      <c r="H68" s="9" t="s">
        <v>12</v>
      </c>
      <c r="I68" s="7">
        <f>127.8</f>
        <v>127.8</v>
      </c>
      <c r="J68" s="7">
        <f t="shared" si="3"/>
        <v>127.8</v>
      </c>
    </row>
    <row r="69" spans="1:15" ht="36.6" customHeight="1" x14ac:dyDescent="0.3">
      <c r="A69" s="21" t="s">
        <v>222</v>
      </c>
      <c r="B69" s="35" t="s">
        <v>133</v>
      </c>
      <c r="C69" s="35"/>
      <c r="D69" s="35" t="s">
        <v>134</v>
      </c>
      <c r="E69" s="35"/>
      <c r="F69" s="35"/>
      <c r="G69" s="35"/>
      <c r="H69" s="9" t="s">
        <v>42</v>
      </c>
      <c r="I69" s="7">
        <f>142+7</f>
        <v>149</v>
      </c>
      <c r="J69" s="7">
        <f t="shared" si="3"/>
        <v>149</v>
      </c>
    </row>
    <row r="70" spans="1:15" ht="36.6" customHeight="1" x14ac:dyDescent="0.3">
      <c r="A70" s="21" t="s">
        <v>223</v>
      </c>
      <c r="B70" s="35" t="s">
        <v>135</v>
      </c>
      <c r="C70" s="35"/>
      <c r="D70" s="35" t="s">
        <v>136</v>
      </c>
      <c r="E70" s="35"/>
      <c r="F70" s="35"/>
      <c r="G70" s="35"/>
      <c r="H70" s="9" t="s">
        <v>137</v>
      </c>
      <c r="I70" s="7">
        <f>1+2</f>
        <v>3</v>
      </c>
      <c r="J70" s="7">
        <f t="shared" si="3"/>
        <v>3</v>
      </c>
    </row>
    <row r="71" spans="1:15" ht="36.6" customHeight="1" x14ac:dyDescent="0.3">
      <c r="A71" s="21" t="s">
        <v>224</v>
      </c>
      <c r="B71" s="35" t="s">
        <v>138</v>
      </c>
      <c r="C71" s="35"/>
      <c r="D71" s="35" t="s">
        <v>139</v>
      </c>
      <c r="E71" s="35"/>
      <c r="F71" s="35"/>
      <c r="G71" s="35"/>
      <c r="H71" s="9" t="s">
        <v>16</v>
      </c>
      <c r="I71" s="7">
        <f>172.5</f>
        <v>172.5</v>
      </c>
      <c r="J71" s="7">
        <f t="shared" si="3"/>
        <v>172.5</v>
      </c>
    </row>
    <row r="72" spans="1:15" ht="36.6" customHeight="1" x14ac:dyDescent="0.3">
      <c r="A72" s="21" t="s">
        <v>225</v>
      </c>
      <c r="B72" s="34" t="s">
        <v>146</v>
      </c>
      <c r="C72" s="35"/>
      <c r="D72" s="34" t="s">
        <v>147</v>
      </c>
      <c r="E72" s="35"/>
      <c r="F72" s="35"/>
      <c r="G72" s="35"/>
      <c r="H72" s="11" t="s">
        <v>16</v>
      </c>
      <c r="I72" s="7">
        <f>4.2</f>
        <v>4.2</v>
      </c>
      <c r="J72" s="7">
        <f t="shared" si="3"/>
        <v>4.2</v>
      </c>
    </row>
    <row r="73" spans="1:15" x14ac:dyDescent="0.3">
      <c r="B73" s="22"/>
      <c r="C73" s="22"/>
      <c r="D73" s="22"/>
      <c r="E73" s="22"/>
      <c r="F73" s="22"/>
      <c r="G73" s="22"/>
    </row>
    <row r="74" spans="1:15" x14ac:dyDescent="0.3">
      <c r="B74" s="22"/>
      <c r="C74" s="22"/>
      <c r="D74" s="22"/>
      <c r="E74" s="22"/>
      <c r="F74" s="22"/>
      <c r="G74" s="22"/>
      <c r="N74" s="22"/>
      <c r="O74" s="22"/>
    </row>
    <row r="75" spans="1:15" x14ac:dyDescent="0.3">
      <c r="B75" s="22"/>
      <c r="C75" s="22"/>
      <c r="D75" s="22"/>
      <c r="E75" s="22"/>
      <c r="F75" s="22"/>
      <c r="G75" s="22"/>
    </row>
    <row r="76" spans="1:15" x14ac:dyDescent="0.3">
      <c r="B76" s="22"/>
      <c r="C76" s="22"/>
      <c r="D76" s="22"/>
      <c r="E76" s="22"/>
      <c r="F76" s="22"/>
      <c r="G76" s="22"/>
    </row>
    <row r="77" spans="1:15" x14ac:dyDescent="0.3">
      <c r="B77" s="22"/>
      <c r="C77" s="22"/>
      <c r="D77" s="22"/>
      <c r="E77" s="22"/>
      <c r="F77" s="22"/>
      <c r="G77" s="22"/>
    </row>
  </sheetData>
  <mergeCells count="148">
    <mergeCell ref="D12:G12"/>
    <mergeCell ref="B29:C29"/>
    <mergeCell ref="D29:G29"/>
    <mergeCell ref="B17:C17"/>
    <mergeCell ref="D17:G17"/>
    <mergeCell ref="B18:C18"/>
    <mergeCell ref="D18:G18"/>
    <mergeCell ref="B28:C28"/>
    <mergeCell ref="D28:G28"/>
    <mergeCell ref="D24:G24"/>
    <mergeCell ref="B26:C26"/>
    <mergeCell ref="B27:C27"/>
    <mergeCell ref="B14:C14"/>
    <mergeCell ref="D14:G14"/>
    <mergeCell ref="B15:C15"/>
    <mergeCell ref="D15:G15"/>
    <mergeCell ref="B16:C16"/>
    <mergeCell ref="D16:G16"/>
    <mergeCell ref="B5:C5"/>
    <mergeCell ref="B6:C6"/>
    <mergeCell ref="B8:C8"/>
    <mergeCell ref="B9:C9"/>
    <mergeCell ref="B10:C10"/>
    <mergeCell ref="B11:C11"/>
    <mergeCell ref="D73:G73"/>
    <mergeCell ref="D74:G74"/>
    <mergeCell ref="D75:G75"/>
    <mergeCell ref="B45:C45"/>
    <mergeCell ref="D45:G45"/>
    <mergeCell ref="B46:C46"/>
    <mergeCell ref="D26:G26"/>
    <mergeCell ref="B74:C74"/>
    <mergeCell ref="B75:C75"/>
    <mergeCell ref="D34:G34"/>
    <mergeCell ref="D36:G36"/>
    <mergeCell ref="B31:C31"/>
    <mergeCell ref="D8:G8"/>
    <mergeCell ref="D9:G9"/>
    <mergeCell ref="D10:G10"/>
    <mergeCell ref="D11:G11"/>
    <mergeCell ref="B13:C13"/>
    <mergeCell ref="D13:G13"/>
    <mergeCell ref="B76:C76"/>
    <mergeCell ref="B77:C77"/>
    <mergeCell ref="B24:C24"/>
    <mergeCell ref="A1:J1"/>
    <mergeCell ref="A2:J2"/>
    <mergeCell ref="B4:J4"/>
    <mergeCell ref="B7:J7"/>
    <mergeCell ref="B36:C36"/>
    <mergeCell ref="B73:C73"/>
    <mergeCell ref="B12:C12"/>
    <mergeCell ref="B42:J42"/>
    <mergeCell ref="B43:C43"/>
    <mergeCell ref="D43:G43"/>
    <mergeCell ref="D6:G6"/>
    <mergeCell ref="B25:C25"/>
    <mergeCell ref="D25:G25"/>
    <mergeCell ref="B35:C35"/>
    <mergeCell ref="D35:G35"/>
    <mergeCell ref="B37:C37"/>
    <mergeCell ref="B3:C3"/>
    <mergeCell ref="D3:G3"/>
    <mergeCell ref="D5:G5"/>
    <mergeCell ref="D76:G76"/>
    <mergeCell ref="D77:G77"/>
    <mergeCell ref="B39:C39"/>
    <mergeCell ref="D39:G39"/>
    <mergeCell ref="B33:C33"/>
    <mergeCell ref="B38:C38"/>
    <mergeCell ref="B22:J22"/>
    <mergeCell ref="D27:G27"/>
    <mergeCell ref="D38:G38"/>
    <mergeCell ref="B34:C34"/>
    <mergeCell ref="D37:G37"/>
    <mergeCell ref="B19:C19"/>
    <mergeCell ref="D19:G19"/>
    <mergeCell ref="B20:C20"/>
    <mergeCell ref="D20:G20"/>
    <mergeCell ref="B21:C21"/>
    <mergeCell ref="D21:G21"/>
    <mergeCell ref="B30:C30"/>
    <mergeCell ref="D30:G30"/>
    <mergeCell ref="D33:G33"/>
    <mergeCell ref="B32:J32"/>
    <mergeCell ref="B23:C23"/>
    <mergeCell ref="D23:G23"/>
    <mergeCell ref="D31:G31"/>
    <mergeCell ref="B40:C40"/>
    <mergeCell ref="D40:G40"/>
    <mergeCell ref="B57:C57"/>
    <mergeCell ref="D57:G57"/>
    <mergeCell ref="B51:C51"/>
    <mergeCell ref="D51:G51"/>
    <mergeCell ref="B52:C52"/>
    <mergeCell ref="D52:G52"/>
    <mergeCell ref="B53:C53"/>
    <mergeCell ref="D53:G53"/>
    <mergeCell ref="B41:C41"/>
    <mergeCell ref="D41:G41"/>
    <mergeCell ref="B49:C49"/>
    <mergeCell ref="D49:G49"/>
    <mergeCell ref="B44:C44"/>
    <mergeCell ref="D44:G44"/>
    <mergeCell ref="B50:C50"/>
    <mergeCell ref="D50:G50"/>
    <mergeCell ref="D46:G46"/>
    <mergeCell ref="B47:C47"/>
    <mergeCell ref="D47:G47"/>
    <mergeCell ref="B48:C48"/>
    <mergeCell ref="D48:G48"/>
    <mergeCell ref="B58:C58"/>
    <mergeCell ref="D58:G58"/>
    <mergeCell ref="B59:C59"/>
    <mergeCell ref="D59:G59"/>
    <mergeCell ref="B60:C60"/>
    <mergeCell ref="D60:G60"/>
    <mergeCell ref="B61:C61"/>
    <mergeCell ref="D61:G61"/>
    <mergeCell ref="B54:C54"/>
    <mergeCell ref="D54:G54"/>
    <mergeCell ref="B55:C55"/>
    <mergeCell ref="D55:G55"/>
    <mergeCell ref="B56:C56"/>
    <mergeCell ref="D56:G56"/>
    <mergeCell ref="B62:C62"/>
    <mergeCell ref="D62:G62"/>
    <mergeCell ref="B63:C63"/>
    <mergeCell ref="D63:G63"/>
    <mergeCell ref="B64:C64"/>
    <mergeCell ref="D64:G64"/>
    <mergeCell ref="B65:C65"/>
    <mergeCell ref="D65:G65"/>
    <mergeCell ref="B66:C66"/>
    <mergeCell ref="D66:G66"/>
    <mergeCell ref="B72:C72"/>
    <mergeCell ref="D72:G72"/>
    <mergeCell ref="N74:O74"/>
    <mergeCell ref="B67:C67"/>
    <mergeCell ref="D67:G67"/>
    <mergeCell ref="B68:C68"/>
    <mergeCell ref="D68:G68"/>
    <mergeCell ref="B69:C69"/>
    <mergeCell ref="D69:G69"/>
    <mergeCell ref="B70:C70"/>
    <mergeCell ref="D70:G70"/>
    <mergeCell ref="B71:C71"/>
    <mergeCell ref="D71:G71"/>
  </mergeCells>
  <pageMargins left="0.7" right="0.7" top="0.75" bottom="0.75" header="0.3" footer="0.3"/>
  <pageSetup paperSize="8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6D879-1BBB-4162-895A-072B9C00F0C1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STRONA TYTUŁOWA </vt:lpstr>
      <vt:lpstr>PRZEDMIAR 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Pawlikowicz</dc:creator>
  <cp:lastModifiedBy>Monika Pawlikowicz</cp:lastModifiedBy>
  <cp:lastPrinted>2023-01-16T12:26:18Z</cp:lastPrinted>
  <dcterms:created xsi:type="dcterms:W3CDTF">2015-06-05T18:19:34Z</dcterms:created>
  <dcterms:modified xsi:type="dcterms:W3CDTF">2023-01-16T12:26:31Z</dcterms:modified>
</cp:coreProperties>
</file>